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300" windowWidth="15135" windowHeight="7620" tabRatio="599" activeTab="6"/>
  </bookViews>
  <sheets>
    <sheet name="Enrollment 2013" sheetId="1" r:id="rId1"/>
    <sheet name="VI Dise" sheetId="2" r:id="rId2"/>
    <sheet name="VII Dise " sheetId="3" r:id="rId3"/>
    <sheet name="VIII Dise " sheetId="4" r:id="rId4"/>
    <sheet name="IX Dise " sheetId="5" r:id="rId5"/>
    <sheet name="X Dise " sheetId="6" r:id="rId6"/>
    <sheet name="Age wise" sheetId="7" r:id="rId7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<sst xmlns="http://schemas.openxmlformats.org/spreadsheetml/2006/main" count="2673" uniqueCount="622">
  <si>
    <t>Sl.No</t>
  </si>
  <si>
    <t>Aadhar UID No:</t>
  </si>
  <si>
    <t>Surname</t>
  </si>
  <si>
    <t>Name of the Pupil</t>
  </si>
  <si>
    <t>Date of the birth</t>
  </si>
  <si>
    <t>Gender</t>
  </si>
  <si>
    <t>Caste</t>
  </si>
  <si>
    <t>Mother Tongue</t>
  </si>
  <si>
    <t>Religeion</t>
  </si>
  <si>
    <t>Disablity</t>
  </si>
  <si>
    <t>Studing in class</t>
  </si>
  <si>
    <t>Class studied in previous year</t>
  </si>
  <si>
    <t>if studing in class        status of the year</t>
  </si>
  <si>
    <t>Date of addmission</t>
  </si>
  <si>
    <t>G</t>
  </si>
  <si>
    <t>PONKAM</t>
  </si>
  <si>
    <t>25/5/2002</t>
  </si>
  <si>
    <t>14/6/2012</t>
  </si>
  <si>
    <t>yadava</t>
  </si>
  <si>
    <t>B</t>
  </si>
  <si>
    <t>NELLABALLI</t>
  </si>
  <si>
    <t>6/4/2002</t>
  </si>
  <si>
    <t>MALA</t>
  </si>
  <si>
    <t>VARIKUNTA</t>
  </si>
  <si>
    <t>15/7/2001</t>
  </si>
  <si>
    <t>15/6/2012</t>
  </si>
  <si>
    <t>MADIGA</t>
  </si>
  <si>
    <t>Doddarapu</t>
  </si>
  <si>
    <t>10/5/2002</t>
  </si>
  <si>
    <t>chakali</t>
  </si>
  <si>
    <t>RUDRAPAKU</t>
  </si>
  <si>
    <t>1/7/2002</t>
  </si>
  <si>
    <t>18/6/2012</t>
  </si>
  <si>
    <t>13/7/2012</t>
  </si>
  <si>
    <t>Rokkarukala</t>
  </si>
  <si>
    <t>9/6/2002</t>
  </si>
  <si>
    <t>15/6/2013</t>
  </si>
  <si>
    <t>madiga</t>
  </si>
  <si>
    <t>GUDALA</t>
  </si>
  <si>
    <t>KOPPALA</t>
  </si>
  <si>
    <t>5/6/2002</t>
  </si>
  <si>
    <t>Aaku</t>
  </si>
  <si>
    <t>12/2/2002</t>
  </si>
  <si>
    <t>12/6/2012</t>
  </si>
  <si>
    <t>mutharasi</t>
  </si>
  <si>
    <t>PAMANJI</t>
  </si>
  <si>
    <t>24/9/2001</t>
  </si>
  <si>
    <t>MUTHARASI</t>
  </si>
  <si>
    <t>VELURU</t>
  </si>
  <si>
    <t>14/2/2002</t>
  </si>
  <si>
    <t>merimi</t>
  </si>
  <si>
    <t>21/6/2012</t>
  </si>
  <si>
    <t>mala</t>
  </si>
  <si>
    <t>DAGGOLU</t>
  </si>
  <si>
    <t>6/5/2000</t>
  </si>
  <si>
    <t>20/6/2012</t>
  </si>
  <si>
    <t>VANNEREDDY</t>
  </si>
  <si>
    <t>KOPPULA</t>
  </si>
  <si>
    <t>10/6/2002</t>
  </si>
  <si>
    <t>mardhala</t>
  </si>
  <si>
    <t>20/6/2001</t>
  </si>
  <si>
    <t>PATIKOTA</t>
  </si>
  <si>
    <t>19/9/2001</t>
  </si>
  <si>
    <t>KAPUSAVARA</t>
  </si>
  <si>
    <t>MALLARAPU</t>
  </si>
  <si>
    <t>5/3/2002</t>
  </si>
  <si>
    <t>CHINTHAPUDI</t>
  </si>
  <si>
    <t>16/6/2002</t>
  </si>
  <si>
    <t>THOTTAMBEDU</t>
  </si>
  <si>
    <t>17/8/2001</t>
  </si>
  <si>
    <t>KAPULURU</t>
  </si>
  <si>
    <t>CHALLA</t>
  </si>
  <si>
    <t>23/5/2002</t>
  </si>
  <si>
    <t>KUKKA</t>
  </si>
  <si>
    <t>25/4/2002</t>
  </si>
  <si>
    <t>THUPAKULA</t>
  </si>
  <si>
    <t>15/9/1999</t>
  </si>
  <si>
    <t>18/6/2011</t>
  </si>
  <si>
    <t>YANADI</t>
  </si>
  <si>
    <t>VELKAPURAM</t>
  </si>
  <si>
    <t>21/1/2001</t>
  </si>
  <si>
    <t>15/6/2011</t>
  </si>
  <si>
    <t>MARRIKOLAPALLI</t>
  </si>
  <si>
    <t>18/7/2001</t>
  </si>
  <si>
    <t>DHARMAVARAM</t>
  </si>
  <si>
    <t>7/3/2001</t>
  </si>
  <si>
    <t>20/6/2011</t>
  </si>
  <si>
    <t>VADDE</t>
  </si>
  <si>
    <t>BATTA</t>
  </si>
  <si>
    <t>27/11/2000</t>
  </si>
  <si>
    <t>17/6/2011</t>
  </si>
  <si>
    <t>CHINTAPUDI</t>
  </si>
  <si>
    <t>3/7/2002</t>
  </si>
  <si>
    <t>DANTHU</t>
  </si>
  <si>
    <t>15/7/2000</t>
  </si>
  <si>
    <t>25/6/2011</t>
  </si>
  <si>
    <t>CHILLAKURU</t>
  </si>
  <si>
    <t>13/3/2001</t>
  </si>
  <si>
    <t>13/2/2002</t>
  </si>
  <si>
    <t>VELLORE</t>
  </si>
  <si>
    <t>25/12/2000</t>
  </si>
  <si>
    <t>21/6/2011</t>
  </si>
  <si>
    <t>24/6/2001</t>
  </si>
  <si>
    <t>MALLARAM</t>
  </si>
  <si>
    <t>21/5/2001</t>
  </si>
  <si>
    <t>11/7/2012</t>
  </si>
  <si>
    <t>31/7/2001</t>
  </si>
  <si>
    <t>25/12/2001</t>
  </si>
  <si>
    <t>NANNOORU</t>
  </si>
  <si>
    <t>10/2/2000</t>
  </si>
  <si>
    <t>POLI</t>
  </si>
  <si>
    <t>20/3/2001</t>
  </si>
  <si>
    <t>RAJAKA</t>
  </si>
  <si>
    <t>CHEMBEDU</t>
  </si>
  <si>
    <t>BHIMAALA</t>
  </si>
  <si>
    <t>13/10/2001</t>
  </si>
  <si>
    <t>14/5/2000</t>
  </si>
  <si>
    <t>21/6/2010</t>
  </si>
  <si>
    <t>THONDU</t>
  </si>
  <si>
    <t>10/6/2001</t>
  </si>
  <si>
    <t>16/6/2011</t>
  </si>
  <si>
    <t>13/9/1999</t>
  </si>
  <si>
    <t>14/7/2010</t>
  </si>
  <si>
    <t>28/10/2000</t>
  </si>
  <si>
    <t>15/4/2000</t>
  </si>
  <si>
    <t>20/6/2000</t>
  </si>
  <si>
    <t>DEVALLA</t>
  </si>
  <si>
    <t>20/5/2000</t>
  </si>
  <si>
    <t>16/6/2010</t>
  </si>
  <si>
    <t>VADDERA</t>
  </si>
  <si>
    <t>POOLA</t>
  </si>
  <si>
    <t>22/6/2001</t>
  </si>
  <si>
    <t>22/6/2011</t>
  </si>
  <si>
    <t>3/4/2000</t>
  </si>
  <si>
    <t>28/9/2010</t>
  </si>
  <si>
    <t>25/11/1999</t>
  </si>
  <si>
    <t>4/6/2000</t>
  </si>
  <si>
    <t>VANNEKAPU</t>
  </si>
  <si>
    <t>23/3/2000</t>
  </si>
  <si>
    <t>SAMBAIAHPALEM</t>
  </si>
  <si>
    <t>26/2/2000</t>
  </si>
  <si>
    <t>ADURU</t>
  </si>
  <si>
    <t>30/4/2000</t>
  </si>
  <si>
    <t>GANGALA</t>
  </si>
  <si>
    <t>26/7/2000</t>
  </si>
  <si>
    <t>VELAKAPURAM</t>
  </si>
  <si>
    <t>24/3/1999</t>
  </si>
  <si>
    <t>24/6/2010</t>
  </si>
  <si>
    <t>18/6/2000</t>
  </si>
  <si>
    <t>RAVOORU</t>
  </si>
  <si>
    <t>29/6/2000</t>
  </si>
  <si>
    <t>28/5/2000</t>
  </si>
  <si>
    <t>3/10/1999</t>
  </si>
  <si>
    <t>YADAVA</t>
  </si>
  <si>
    <t>21/8/2000</t>
  </si>
  <si>
    <t>11/6/2000</t>
  </si>
  <si>
    <t>17/5/2000</t>
  </si>
  <si>
    <t>8/6/2000</t>
  </si>
  <si>
    <t>MULLAPUDI</t>
  </si>
  <si>
    <t>6/4/2000</t>
  </si>
  <si>
    <t>6/6/1999</t>
  </si>
  <si>
    <t>6/7/2012</t>
  </si>
  <si>
    <t>13/3/2000</t>
  </si>
  <si>
    <t>22/6/2010</t>
  </si>
  <si>
    <t>MANNASAMUDRAM</t>
  </si>
  <si>
    <t>16/7/1999</t>
  </si>
  <si>
    <t>KOTLAPATI</t>
  </si>
  <si>
    <t>9/6/2000</t>
  </si>
  <si>
    <t>18/6/2010</t>
  </si>
  <si>
    <t>PAAMALA</t>
  </si>
  <si>
    <t>14/09/2000</t>
  </si>
  <si>
    <t>19/6/2010</t>
  </si>
  <si>
    <t>16/6/2000</t>
  </si>
  <si>
    <t>NAGARAM</t>
  </si>
  <si>
    <t>19/6/2012</t>
  </si>
  <si>
    <t>NAKKA</t>
  </si>
  <si>
    <t>27/7/2000</t>
  </si>
  <si>
    <t>17/6/2000</t>
  </si>
  <si>
    <t>9/3/2000</t>
  </si>
  <si>
    <t>24/7/1999</t>
  </si>
  <si>
    <t>15/6/2000</t>
  </si>
  <si>
    <t>28/4/2000</t>
  </si>
  <si>
    <t>18/6/2009</t>
  </si>
  <si>
    <t>DEVULLA</t>
  </si>
  <si>
    <t>29/3/2000</t>
  </si>
  <si>
    <t>PUTTAMNATI</t>
  </si>
  <si>
    <t>28/7/1999</t>
  </si>
  <si>
    <t>MANGALAPURI</t>
  </si>
  <si>
    <t>11/5/2000</t>
  </si>
  <si>
    <t>12/2/2000</t>
  </si>
  <si>
    <t>19/2/1999</t>
  </si>
  <si>
    <t>13/5/2000</t>
  </si>
  <si>
    <t>18/5/2000</t>
  </si>
  <si>
    <t>PAKANATI</t>
  </si>
  <si>
    <t>31/1/1999</t>
  </si>
  <si>
    <t>31/12/1999</t>
  </si>
  <si>
    <t>PILLETI</t>
  </si>
  <si>
    <t>15/12/1998</t>
  </si>
  <si>
    <t>NELABALLI</t>
  </si>
  <si>
    <t>24/5/1999</t>
  </si>
  <si>
    <t>1/3/2000</t>
  </si>
  <si>
    <t>16/5/1999</t>
  </si>
  <si>
    <t>28/6/1999</t>
  </si>
  <si>
    <t>8/5/2000</t>
  </si>
  <si>
    <t>25/5/1999</t>
  </si>
  <si>
    <t>14/8/1999</t>
  </si>
  <si>
    <t>2/9/1998</t>
  </si>
  <si>
    <t>15/7/1999</t>
  </si>
  <si>
    <t>22/8/1999</t>
  </si>
  <si>
    <t>10/3/1999</t>
  </si>
  <si>
    <t>20/3/1999</t>
  </si>
  <si>
    <t>25/6/2009</t>
  </si>
  <si>
    <t>8/6/1999</t>
  </si>
  <si>
    <t>13/5/1999</t>
  </si>
  <si>
    <t>BHEEMALA</t>
  </si>
  <si>
    <t>21/8/1999</t>
  </si>
  <si>
    <t>25/6/1999</t>
  </si>
  <si>
    <t>18/6/1999</t>
  </si>
  <si>
    <t>21/7/1999</t>
  </si>
  <si>
    <t>15/4/1999</t>
  </si>
  <si>
    <t>29/1/1999</t>
  </si>
  <si>
    <t>16/6/1999</t>
  </si>
  <si>
    <t>17/8/1999</t>
  </si>
  <si>
    <t>18/6/*2009</t>
  </si>
  <si>
    <t>9/7/1999</t>
  </si>
  <si>
    <t>28/8/1999</t>
  </si>
  <si>
    <t>Admission Number</t>
  </si>
  <si>
    <t>Father's Name</t>
  </si>
  <si>
    <t>Mother's Name</t>
  </si>
  <si>
    <t>District</t>
  </si>
  <si>
    <t>Mandal</t>
  </si>
  <si>
    <t>Gram Panchayat</t>
  </si>
  <si>
    <t xml:space="preserve">Habitation </t>
  </si>
  <si>
    <t>PIN Code</t>
  </si>
  <si>
    <t>Whether belong to BPL</t>
  </si>
  <si>
    <t>Disadvantageed Group</t>
  </si>
  <si>
    <t>Whether the child is getting free education in private unaided school as per RTE Act</t>
  </si>
  <si>
    <t>Facilities providedto CWSN (previousacadamic  year</t>
  </si>
  <si>
    <t>Complete set of free Text Books</t>
  </si>
  <si>
    <t>No.of unfrom sets provided</t>
  </si>
  <si>
    <t>Free transport facility</t>
  </si>
  <si>
    <t>Free escort facility</t>
  </si>
  <si>
    <t>Free hostel facility</t>
  </si>
  <si>
    <t>Hostel information</t>
  </si>
  <si>
    <t>Whether child attendedSpecial Traing</t>
  </si>
  <si>
    <t>Whether the child is homeless</t>
  </si>
  <si>
    <t>Medical checkup</t>
  </si>
  <si>
    <t>MDM Taken</t>
  </si>
  <si>
    <t>No.of days child attended school in previous year</t>
  </si>
  <si>
    <t>Medium instraction</t>
  </si>
  <si>
    <t>Class in which admitted</t>
  </si>
  <si>
    <t>Habitation Name (Rural ) or Locality (Urban) Address</t>
  </si>
  <si>
    <t>21(A)</t>
  </si>
  <si>
    <t>21(B)</t>
  </si>
  <si>
    <t>21( c )</t>
  </si>
  <si>
    <t>21( D )</t>
  </si>
  <si>
    <t>Telugu</t>
  </si>
  <si>
    <t>Indian Hindu</t>
  </si>
  <si>
    <t>Na</t>
  </si>
  <si>
    <t>Chittoor</t>
  </si>
  <si>
    <t>Thottambedu</t>
  </si>
  <si>
    <t>SUPRAJA</t>
  </si>
  <si>
    <t>RAJA</t>
  </si>
  <si>
    <t>HARATHI</t>
  </si>
  <si>
    <t>KAVYA</t>
  </si>
  <si>
    <t>CHANDRASEKHAR</t>
  </si>
  <si>
    <t>SAI SRAVANTHI</t>
  </si>
  <si>
    <t>DEEPA</t>
  </si>
  <si>
    <t>SIREESHA</t>
  </si>
  <si>
    <t>KUMAR</t>
  </si>
  <si>
    <t>ANAND</t>
  </si>
  <si>
    <t>AKHIL KUMAR</t>
  </si>
  <si>
    <t>BHANUPRAKASH</t>
  </si>
  <si>
    <t>GURAVAREDDY</t>
  </si>
  <si>
    <t>RAMESH</t>
  </si>
  <si>
    <t>ARAVIND</t>
  </si>
  <si>
    <t>SAIKUMAR</t>
  </si>
  <si>
    <t>RAMYA</t>
  </si>
  <si>
    <t>VENKATA RATHNA</t>
  </si>
  <si>
    <t>TULASI</t>
  </si>
  <si>
    <t>VENKATESH</t>
  </si>
  <si>
    <t>DURGA</t>
  </si>
  <si>
    <t>MAHALAKSHMI</t>
  </si>
  <si>
    <t>SANDHYA RANI</t>
  </si>
  <si>
    <t>VENKATAMMA</t>
  </si>
  <si>
    <t>VASAVI</t>
  </si>
  <si>
    <t>SUBBALAKSHMI</t>
  </si>
  <si>
    <t>CHANDINI</t>
  </si>
  <si>
    <t>BALAJI</t>
  </si>
  <si>
    <t>BHARGAVI</t>
  </si>
  <si>
    <t>YAMUNA</t>
  </si>
  <si>
    <t>BHASKAR</t>
  </si>
  <si>
    <t>MOHANA</t>
  </si>
  <si>
    <t>MANJULA</t>
  </si>
  <si>
    <t>DINESHKUMAR</t>
  </si>
  <si>
    <t>JAYAPRAKASH</t>
  </si>
  <si>
    <t>CHANDRABABU</t>
  </si>
  <si>
    <t>SRIDHAR</t>
  </si>
  <si>
    <t>RAJESH</t>
  </si>
  <si>
    <t>MAHESH</t>
  </si>
  <si>
    <t>BATTEIAH</t>
  </si>
  <si>
    <t>LAKSHMAIAH</t>
  </si>
  <si>
    <t>BHUMIKA</t>
  </si>
  <si>
    <t>SIVASANKARAMMA</t>
  </si>
  <si>
    <t>TEJA</t>
  </si>
  <si>
    <t>SRUTHI</t>
  </si>
  <si>
    <t>DHANAMJAYULU</t>
  </si>
  <si>
    <t>MALLESWARI</t>
  </si>
  <si>
    <t>SAI KUMAR</t>
  </si>
  <si>
    <t>PAPIREDDY</t>
  </si>
  <si>
    <t>MUNASWAMI</t>
  </si>
  <si>
    <t>YAMINI</t>
  </si>
  <si>
    <t>DURGAPRASAD</t>
  </si>
  <si>
    <t>GEETHA</t>
  </si>
  <si>
    <t>JAYANTHI</t>
  </si>
  <si>
    <t>VENKATESH  REDDY</t>
  </si>
  <si>
    <t>LATHA</t>
  </si>
  <si>
    <t>CHENCHUKIRAN</t>
  </si>
  <si>
    <t>VENNELA</t>
  </si>
  <si>
    <t>DIVAKAR</t>
  </si>
  <si>
    <t>PAVAN KALYAN</t>
  </si>
  <si>
    <t>SUBRAMANYAM</t>
  </si>
  <si>
    <t>TARUN KUMAR</t>
  </si>
  <si>
    <t>AMARAVATHI</t>
  </si>
  <si>
    <t>DHANAMMA</t>
  </si>
  <si>
    <t>MUNIPRASANNA</t>
  </si>
  <si>
    <t>GOVARDHAN</t>
  </si>
  <si>
    <t>GAORIPRIYA</t>
  </si>
  <si>
    <t>CHENCHUMUNI REDDY</t>
  </si>
  <si>
    <t>MUNIKUMAR</t>
  </si>
  <si>
    <t>DHANALAKSHMI</t>
  </si>
  <si>
    <t>SASIREKHA</t>
  </si>
  <si>
    <t>SAIPRAKASH</t>
  </si>
  <si>
    <t xml:space="preserve">VENKATESH  </t>
  </si>
  <si>
    <t>ANIL KUMAR</t>
  </si>
  <si>
    <t>ESWARSAI</t>
  </si>
  <si>
    <t>VENKATARATHNA</t>
  </si>
  <si>
    <t>PARVATHAMMA</t>
  </si>
  <si>
    <t>NAGAMANI</t>
  </si>
  <si>
    <t>BHARGAV KUMAR</t>
  </si>
  <si>
    <t>LOKESH</t>
  </si>
  <si>
    <t>MUNIKATA REDDY</t>
  </si>
  <si>
    <t>POLAIAH</t>
  </si>
  <si>
    <t>SHANMUGAM</t>
  </si>
  <si>
    <t>CHAMANTHI</t>
  </si>
  <si>
    <t>CHELLAMMA</t>
  </si>
  <si>
    <t>KRISHNAVENI</t>
  </si>
  <si>
    <t>MUNEMMA</t>
  </si>
  <si>
    <t>SAI PRASOONA</t>
  </si>
  <si>
    <t>JHANSI</t>
  </si>
  <si>
    <t>KIRAN</t>
  </si>
  <si>
    <t>MUNISEKHR REDDY</t>
  </si>
  <si>
    <t>VENKAIAH</t>
  </si>
  <si>
    <t>DAYAVATHI</t>
  </si>
  <si>
    <t>HIMAVATHI</t>
  </si>
  <si>
    <t>KALPANA</t>
  </si>
  <si>
    <t>KUMARI</t>
  </si>
  <si>
    <t>MUNEESWARI</t>
  </si>
  <si>
    <t>MUNICHANDRAMMA</t>
  </si>
  <si>
    <t>SAILAJA</t>
  </si>
  <si>
    <t>GIRIBABU</t>
  </si>
  <si>
    <t>KARTHIK</t>
  </si>
  <si>
    <t>MADHU</t>
  </si>
  <si>
    <t>SEKHAR</t>
  </si>
  <si>
    <t>SRINIVASULU</t>
  </si>
  <si>
    <t>BHAVANI</t>
  </si>
  <si>
    <t>SAMBAIAH PALEM</t>
  </si>
  <si>
    <t>CHENCHURAMIREDDY</t>
  </si>
  <si>
    <t>MEGHANADHAREDDY</t>
  </si>
  <si>
    <t>ILLAA</t>
  </si>
  <si>
    <t>SAMBAIAH PALEM. C.</t>
  </si>
  <si>
    <t>MUNIREDDY</t>
  </si>
  <si>
    <t>CHITTOOR</t>
  </si>
  <si>
    <t>MUNISEKHAR</t>
  </si>
  <si>
    <t>DHAGGOLU</t>
  </si>
  <si>
    <t>MUNISEKHAR REDDY</t>
  </si>
  <si>
    <t>PARAMESWARA REDDY</t>
  </si>
  <si>
    <t>THONDI</t>
  </si>
  <si>
    <t>BHUVANESWARI</t>
  </si>
  <si>
    <t>MOHINI</t>
  </si>
  <si>
    <t>NIRMALA</t>
  </si>
  <si>
    <t>HARIKRISHNA</t>
  </si>
  <si>
    <t>SURYA</t>
  </si>
  <si>
    <t>RUPAVAANI</t>
  </si>
  <si>
    <t>VETTI</t>
  </si>
  <si>
    <t>SANDHYA</t>
  </si>
  <si>
    <t>SUBBARATHNA</t>
  </si>
  <si>
    <t>POMKAM</t>
  </si>
  <si>
    <t>SUBHASHINI</t>
  </si>
  <si>
    <t>VANNE REDDY</t>
  </si>
  <si>
    <t>TM</t>
  </si>
  <si>
    <t>EM</t>
  </si>
  <si>
    <t>CHENCHUREDDY</t>
  </si>
  <si>
    <t>MANGA REDDY</t>
  </si>
  <si>
    <t>KANNAIAH</t>
  </si>
  <si>
    <t>CHINNA CHENGA REDDY</t>
  </si>
  <si>
    <t>RAMAMOORTHY</t>
  </si>
  <si>
    <t>VENKATA MUNI REDDY</t>
  </si>
  <si>
    <t>GOPALA REDDY</t>
  </si>
  <si>
    <t>CHINNAIAH</t>
  </si>
  <si>
    <t>NAGARAJU</t>
  </si>
  <si>
    <t>MASTHANAIAH</t>
  </si>
  <si>
    <t>YESU</t>
  </si>
  <si>
    <t>CHENGAMMA</t>
  </si>
  <si>
    <t>PAPAMMA</t>
  </si>
  <si>
    <t>DEVI</t>
  </si>
  <si>
    <t>SUSEELAMMA</t>
  </si>
  <si>
    <t>SUMATHI</t>
  </si>
  <si>
    <t>JAYAMMA</t>
  </si>
  <si>
    <t>RAJAMMA</t>
  </si>
  <si>
    <t>SAVITHRI</t>
  </si>
  <si>
    <t>NAGARATHNAMMA</t>
  </si>
  <si>
    <t>GNANAMMA</t>
  </si>
  <si>
    <t>MOHANAMMA</t>
  </si>
  <si>
    <t>SUSEELA</t>
  </si>
  <si>
    <t>NEELAMMA</t>
  </si>
  <si>
    <t>SELVI</t>
  </si>
  <si>
    <t>SRIDEVI</t>
  </si>
  <si>
    <t>RAVAMMA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</si>
  <si>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</si>
  <si>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</si>
  <si>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</si>
  <si>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</si>
  <si>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</si>
  <si>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</si>
  <si>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</si>
  <si>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</si>
  <si>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</si>
  <si>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</si>
  <si>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</si>
  <si>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oc</t>
  </si>
  <si>
    <t>sc</t>
  </si>
  <si>
    <t>st</t>
  </si>
  <si>
    <t>bc</t>
  </si>
  <si>
    <t>18/07/1997</t>
  </si>
  <si>
    <t>24/01/1998</t>
  </si>
  <si>
    <t>19/06/1998</t>
  </si>
  <si>
    <t>13/06/1998</t>
  </si>
  <si>
    <t>29/08/1998</t>
  </si>
  <si>
    <t>16/061998</t>
  </si>
  <si>
    <t>30/09/1997</t>
  </si>
  <si>
    <t>23/01/1998</t>
  </si>
  <si>
    <t>14/03/1998</t>
  </si>
  <si>
    <t>16/11/1996</t>
  </si>
  <si>
    <t>16/03/1998</t>
  </si>
  <si>
    <t>22/02/1998</t>
  </si>
  <si>
    <t>15/06/1998</t>
  </si>
  <si>
    <t>Catagery</t>
  </si>
  <si>
    <t>7(a)</t>
  </si>
  <si>
    <t>Catogery</t>
  </si>
  <si>
    <t>BUJJAMMA</t>
  </si>
  <si>
    <t>JAYAKRISHNA</t>
  </si>
  <si>
    <t>MANOHAR</t>
  </si>
  <si>
    <t>MADHAVI</t>
  </si>
  <si>
    <t>GURUMURTHY</t>
  </si>
  <si>
    <t>MAMATHA</t>
  </si>
  <si>
    <t>PANDAIAH</t>
  </si>
  <si>
    <t>DAKSHAYANI</t>
  </si>
  <si>
    <t>MADHAVAIAH</t>
  </si>
  <si>
    <t>MANI</t>
  </si>
  <si>
    <t>SANKARAMMA</t>
  </si>
  <si>
    <t>VENKATRAMAIAH</t>
  </si>
  <si>
    <t>GANGA</t>
  </si>
  <si>
    <t>GOVINDASWAMI</t>
  </si>
  <si>
    <t>MANEMMA</t>
  </si>
  <si>
    <t>BHASKARAIAH</t>
  </si>
  <si>
    <t>LAKSHMI</t>
  </si>
  <si>
    <t>GOPI</t>
  </si>
  <si>
    <t>CHELLAREDDY</t>
  </si>
  <si>
    <t>PUSHPA</t>
  </si>
  <si>
    <t>VENKATRAMANAIAH</t>
  </si>
  <si>
    <t>SAMPOORNAMMA</t>
  </si>
  <si>
    <t>CHALAPATHI</t>
  </si>
  <si>
    <t>RATHNAMMA</t>
  </si>
  <si>
    <t>NARASIMHULU</t>
  </si>
  <si>
    <t>NAGARAJA</t>
  </si>
  <si>
    <t>GURRAMMA</t>
  </si>
  <si>
    <t>VENKATASWAMI</t>
  </si>
  <si>
    <t>NAGADEVATHA</t>
  </si>
  <si>
    <t>GANGAIAH</t>
  </si>
  <si>
    <t>PRAMEELA</t>
  </si>
  <si>
    <t>MATHAIAH</t>
  </si>
  <si>
    <t>B.D.COLONY</t>
  </si>
  <si>
    <t>THOTTAMBEDU KOTTURU</t>
  </si>
  <si>
    <t>BHARATHI</t>
  </si>
  <si>
    <t>VENKATAKRISHNAIAH</t>
  </si>
  <si>
    <t>DHARMAIAH</t>
  </si>
  <si>
    <t>SUNEETHA</t>
  </si>
  <si>
    <t>DAMODARAM</t>
  </si>
  <si>
    <t>NAGAMMA</t>
  </si>
  <si>
    <t>VENKATAIAH</t>
  </si>
  <si>
    <t>PUSHPALATHA</t>
  </si>
  <si>
    <t>BALASUBRAMANYAM</t>
  </si>
  <si>
    <t>MASTANAIAH</t>
  </si>
  <si>
    <t>NARASAMMA</t>
  </si>
  <si>
    <t>SUBBAMMA</t>
  </si>
  <si>
    <t>RAMACHANDRAIAH</t>
  </si>
  <si>
    <t>ADILAKSMI</t>
  </si>
  <si>
    <t>MANGAIAH</t>
  </si>
  <si>
    <t>ARJUNAIAH</t>
  </si>
  <si>
    <t>VENKATARAMANAIAH</t>
  </si>
  <si>
    <t>MANOJ</t>
  </si>
  <si>
    <t>RAJESWARI</t>
  </si>
  <si>
    <t>PATUR</t>
  </si>
  <si>
    <t>RAMACHANDRAPURAM</t>
  </si>
  <si>
    <t>CHILAKAVARIKANDRIGA</t>
  </si>
  <si>
    <t>MUTHRASI</t>
  </si>
  <si>
    <t>EGUVA SAMBAIAH PALEM</t>
  </si>
  <si>
    <t>CHENCHULAKSHMI NAGAR</t>
  </si>
  <si>
    <t>ARUNAMMA</t>
  </si>
  <si>
    <t>SANTHI</t>
  </si>
  <si>
    <t>POLIREDDY</t>
  </si>
  <si>
    <t>RAMIREDDY</t>
  </si>
  <si>
    <t>VEKATAREDDY</t>
  </si>
  <si>
    <t>SYAMALA</t>
  </si>
  <si>
    <t>SUBBAREDDY</t>
  </si>
  <si>
    <t>ADINARAYANAREDDY</t>
  </si>
  <si>
    <t>HEMAVATHI</t>
  </si>
  <si>
    <t>JAGADEESWAR REDDY</t>
  </si>
  <si>
    <t>CHALLAAREDDY</t>
  </si>
  <si>
    <t>ANKAMMA</t>
  </si>
  <si>
    <t>ADILAKSHMI</t>
  </si>
  <si>
    <t>SUBBAIAH</t>
  </si>
  <si>
    <t>JAYARAMI REDDY</t>
  </si>
  <si>
    <t>MUNEENDRAREDDY</t>
  </si>
  <si>
    <t>PEDDAMANGAIAH</t>
  </si>
  <si>
    <t>VENKATASUBBAMMA</t>
  </si>
  <si>
    <t>ANNAPOORNAMMA</t>
  </si>
  <si>
    <t>KRINAMMA</t>
  </si>
  <si>
    <t>NAGABHUSHANAMMA</t>
  </si>
  <si>
    <t>VENKATAREDDY</t>
  </si>
  <si>
    <t>SANTHAMMA</t>
  </si>
  <si>
    <t>BATTEMMA</t>
  </si>
  <si>
    <t>MURALI</t>
  </si>
  <si>
    <t>RAMADEVI</t>
  </si>
  <si>
    <t>DIGUVASAMBAIAHPALEM</t>
  </si>
  <si>
    <t>EGUVA SAMBAIAHPALEM</t>
  </si>
  <si>
    <t>GANGADEVI</t>
  </si>
  <si>
    <t>NAGAIAH</t>
  </si>
  <si>
    <t>CHENCHAIAH</t>
  </si>
  <si>
    <t>VEYYI LINGALA REDDY</t>
  </si>
  <si>
    <t>PADMAVATHI</t>
  </si>
  <si>
    <t>MUNIRATHNAMREDDY</t>
  </si>
  <si>
    <t>VEKATASWAMI</t>
  </si>
  <si>
    <t>PURUSHOTTAMREDDY</t>
  </si>
  <si>
    <t>VENKATACHALAPATHIREDDY</t>
  </si>
  <si>
    <t>CHECHUREDDY</t>
  </si>
  <si>
    <t>MALLAMMA</t>
  </si>
  <si>
    <t>VEERASWAMI</t>
  </si>
  <si>
    <t>BABUREDDY</t>
  </si>
  <si>
    <t>CHALAPATHIREDDY</t>
  </si>
  <si>
    <t>ANITHAMMA</t>
  </si>
  <si>
    <t>CHINNAPPAREDDY</t>
  </si>
  <si>
    <t>GANGAMMA</t>
  </si>
  <si>
    <t>VEKATAIAH</t>
  </si>
  <si>
    <t>ADEMMA</t>
  </si>
  <si>
    <t>PENCHALAIAH</t>
  </si>
  <si>
    <t>CHINNAMUNIREDDY</t>
  </si>
  <si>
    <t>MUNIRATHNAM</t>
  </si>
  <si>
    <t>PRAKASH</t>
  </si>
  <si>
    <t>CHENCHULAKSHMI</t>
  </si>
  <si>
    <t>SIDDAREDDY</t>
  </si>
  <si>
    <t>LEELAVATHI</t>
  </si>
  <si>
    <t>CHENCHAMMA</t>
  </si>
  <si>
    <t>BHULAKSHMI</t>
  </si>
  <si>
    <t>GURUVAMMA</t>
  </si>
  <si>
    <t>KRISHNAREDDY</t>
  </si>
  <si>
    <t>KALA</t>
  </si>
  <si>
    <t>KOTI</t>
  </si>
  <si>
    <t>PARVATHI</t>
  </si>
  <si>
    <t>SHIVANATHAPALEM</t>
  </si>
  <si>
    <t>EGUVASAMBAIAHPALEM</t>
  </si>
  <si>
    <t>TANGELLAPALEM</t>
  </si>
  <si>
    <t xml:space="preserve">AADHAAR FRIENDLY DISE 2012-13 - STUDENTS PROFILE </t>
  </si>
  <si>
    <t xml:space="preserve">District : CHITTOOR </t>
  </si>
  <si>
    <t>Mandal : THOTTAMBEDU</t>
  </si>
  <si>
    <t>Village :  THOTTAMBEDU</t>
  </si>
  <si>
    <t>DISE Code:  1015609</t>
  </si>
  <si>
    <t>SC</t>
  </si>
  <si>
    <t>BC</t>
  </si>
  <si>
    <t>ST</t>
  </si>
  <si>
    <t>YES</t>
  </si>
  <si>
    <t>OC</t>
  </si>
  <si>
    <t>CLASS  :  VI</t>
  </si>
  <si>
    <t>CLASS  :  VII</t>
  </si>
  <si>
    <t>CLASS  :  X</t>
  </si>
  <si>
    <t>CLASS  :  IX</t>
  </si>
  <si>
    <t>CLASS  :  VIII</t>
  </si>
  <si>
    <t>14/05/2002</t>
  </si>
  <si>
    <t>tm</t>
  </si>
  <si>
    <t>em</t>
  </si>
  <si>
    <t>to</t>
  </si>
  <si>
    <t>2011-12</t>
  </si>
  <si>
    <t>class</t>
  </si>
  <si>
    <t>Total</t>
  </si>
  <si>
    <t>VIII</t>
  </si>
  <si>
    <t>T</t>
  </si>
  <si>
    <t>VI</t>
  </si>
  <si>
    <t>IX</t>
  </si>
  <si>
    <t>X</t>
  </si>
  <si>
    <t xml:space="preserve"> </t>
  </si>
  <si>
    <t>KISTAIAH</t>
  </si>
  <si>
    <t>RAMARAO</t>
  </si>
  <si>
    <t>MUNILAKSHMI</t>
  </si>
  <si>
    <t>KANNAMMA</t>
  </si>
  <si>
    <t>PADNAMMA</t>
  </si>
  <si>
    <t>LAKSHMAMMA</t>
  </si>
  <si>
    <t>ANKI REDDY</t>
  </si>
  <si>
    <t>VEERA RAGHAVAYYA</t>
  </si>
  <si>
    <t>PERIYASWAMI</t>
  </si>
  <si>
    <t>PURUSHOTTHAMMA</t>
  </si>
  <si>
    <t>GNAMMA</t>
  </si>
  <si>
    <t>UTTHARA KANDRIGA</t>
  </si>
  <si>
    <t>BABU</t>
  </si>
  <si>
    <t>VENKATA KRISHNAIAH</t>
  </si>
  <si>
    <t>GYNANAMMA</t>
  </si>
  <si>
    <t>Grand Total</t>
  </si>
  <si>
    <t>VII</t>
  </si>
  <si>
    <t>CLASS</t>
  </si>
  <si>
    <t>Name of the Nandal:  Thottambedu</t>
  </si>
  <si>
    <t>Name of the School:  Z.P.H.S, Thottambedu</t>
  </si>
  <si>
    <t>ENROLLMENT PARTICULARS ON 31-07-2012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</si>
</sst>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రూ&quot;\ #,##0;&quot;రూ&quot;\ \-#,##0"/>
    <numFmt numFmtId="165" formatCode="&quot;రూ&quot;\ #,##0;[Red]&quot;రూ&quot;\ \-#,##0"/>
    <numFmt numFmtId="166" formatCode="&quot;రూ&quot;\ #,##0.00;&quot;రూ&quot;\ \-#,##0.00"/>
    <numFmt numFmtId="167" formatCode="&quot;రూ&quot;\ #,##0.00;[Red]&quot;రూ&quot;\ \-#,##0.00"/>
    <numFmt numFmtId="168" formatCode="_ &quot;రూ&quot;\ * #,##0_ ;_ &quot;రూ&quot;\ * \-#,##0_ ;_ &quot;రూ&quot;\ * &quot;-&quot;_ ;_ @_ "/>
    <numFmt numFmtId="169" formatCode="_ * #,##0_ ;_ * \-#,##0_ ;_ * &quot;-&quot;_ ;_ @_ "/>
    <numFmt numFmtId="170" formatCode="_ &quot;రూ&quot;\ * #,##0.00_ ;_ &quot;రూ&quot;\ * \-#,##0.00_ ;_ &quot;రూ&quot;\ * &quot;-&quot;??_ ;_ @_ "/>
    <numFmt numFmtId="171" formatCode="_ * #,##0.00_ ;_ * \-#,##0.00_ ;_ * &quot;-&quot;??_ ;_ @_ "/>
    <numFmt numFmtId="172" formatCode="[$-409]dddd\,\ mmmm\ dd\,\ yyyy"/>
    <numFmt numFmtId="173" formatCode="[$-409]d\-mmm\-yy;@"/>
    <numFmt numFmtId="174" formatCode="[$-409]h:mm:ss\ AM/PM"/>
    <numFmt numFmtId="175" formatCode="[h]:mm:ss;@"/>
    <numFmt numFmtId="176" formatCode="yyyy\-mm\-dd;@"/>
    <numFmt numFmtId="177" formatCode="[$-10428]yyyy\-mm\-dd;@"/>
    <numFmt numFmtId="178" formatCode="yyyy/mm/dd;@"/>
    <numFmt numFmtId="179" formatCode="[$-409]d\-mmm\-yyyy;@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lgeri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lger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10" xfId="55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left" vertical="center"/>
      <protection/>
    </xf>
    <xf numFmtId="0" fontId="6" fillId="0" borderId="10" xfId="57" applyFont="1" applyFill="1" applyBorder="1" applyAlignment="1">
      <alignment horizontal="left"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0" fontId="2" fillId="0" borderId="0" xfId="55" applyBorder="1">
      <alignment/>
      <protection/>
    </xf>
    <xf numFmtId="0" fontId="4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7" fillId="0" borderId="0" xfId="0" applyFont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6" fillId="0" borderId="10" xfId="57" applyFont="1" applyFill="1" applyBorder="1" applyAlignment="1">
      <alignment horizontal="left"/>
      <protection/>
    </xf>
    <xf numFmtId="2" fontId="8" fillId="0" borderId="10" xfId="55" applyNumberFormat="1" applyFont="1" applyFill="1" applyBorder="1" applyAlignment="1">
      <alignment horizontal="left" vertical="center"/>
      <protection/>
    </xf>
    <xf numFmtId="0" fontId="6" fillId="0" borderId="10" xfId="55" applyFont="1" applyBorder="1" applyAlignment="1">
      <alignment horizontal="left"/>
      <protection/>
    </xf>
    <xf numFmtId="0" fontId="8" fillId="0" borderId="10" xfId="55" applyFont="1" applyFill="1" applyBorder="1" applyAlignment="1">
      <alignment horizontal="left"/>
      <protection/>
    </xf>
    <xf numFmtId="0" fontId="0" fillId="0" borderId="0" xfId="0" applyAlignment="1">
      <alignment horizontal="center" textRotation="90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/>
    </xf>
    <xf numFmtId="2" fontId="3" fillId="0" borderId="10" xfId="55" applyNumberFormat="1" applyFont="1" applyFill="1" applyBorder="1" applyAlignment="1">
      <alignment horizontal="left" vertical="center"/>
      <protection/>
    </xf>
    <xf numFmtId="0" fontId="58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58" fillId="0" borderId="10" xfId="0" applyNumberFormat="1" applyFont="1" applyBorder="1" applyAlignment="1">
      <alignment horizontal="left" vertical="top" wrapText="1"/>
    </xf>
    <xf numFmtId="0" fontId="60" fillId="0" borderId="10" xfId="0" applyFont="1" applyBorder="1" applyAlignment="1">
      <alignment horizontal="left" textRotation="90" wrapText="1"/>
    </xf>
    <xf numFmtId="0" fontId="0" fillId="0" borderId="0" xfId="0" applyAlignment="1">
      <alignment horizontal="left"/>
    </xf>
    <xf numFmtId="0" fontId="57" fillId="0" borderId="0" xfId="0" applyFont="1" applyAlignment="1">
      <alignment horizontal="left" vertical="top" wrapText="1"/>
    </xf>
    <xf numFmtId="0" fontId="2" fillId="0" borderId="0" xfId="55" applyBorder="1" applyAlignment="1">
      <alignment horizontal="left" vertical="top"/>
      <protection/>
    </xf>
    <xf numFmtId="0" fontId="57" fillId="0" borderId="0" xfId="0" applyFont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10" xfId="57" applyFont="1" applyFill="1" applyBorder="1" applyAlignment="1">
      <alignment horizontal="left" wrapText="1"/>
      <protection/>
    </xf>
    <xf numFmtId="0" fontId="61" fillId="0" borderId="10" xfId="0" applyFont="1" applyFill="1" applyBorder="1" applyAlignment="1">
      <alignment horizontal="left" textRotation="90" wrapText="1"/>
    </xf>
    <xf numFmtId="0" fontId="61" fillId="0" borderId="10" xfId="0" applyFont="1" applyFill="1" applyBorder="1" applyAlignment="1">
      <alignment horizontal="left" wrapText="1"/>
    </xf>
    <xf numFmtId="1" fontId="61" fillId="0" borderId="10" xfId="0" applyNumberFormat="1" applyFont="1" applyFill="1" applyBorder="1" applyAlignment="1">
      <alignment horizontal="left" wrapText="1"/>
    </xf>
    <xf numFmtId="14" fontId="61" fillId="0" borderId="10" xfId="0" applyNumberFormat="1" applyFont="1" applyFill="1" applyBorder="1" applyAlignment="1" applyProtection="1">
      <alignment horizontal="left" wrapText="1"/>
      <protection locked="0"/>
    </xf>
    <xf numFmtId="0" fontId="61" fillId="0" borderId="10" xfId="0" applyFont="1" applyFill="1" applyBorder="1" applyAlignment="1" applyProtection="1">
      <alignment horizontal="left" wrapText="1"/>
      <protection locked="0"/>
    </xf>
    <xf numFmtId="0" fontId="61" fillId="0" borderId="10" xfId="0" applyFont="1" applyFill="1" applyBorder="1" applyAlignment="1" applyProtection="1">
      <alignment horizontal="left"/>
      <protection locked="0"/>
    </xf>
    <xf numFmtId="0" fontId="61" fillId="0" borderId="10" xfId="0" applyFont="1" applyFill="1" applyBorder="1" applyAlignment="1">
      <alignment horizontal="left"/>
    </xf>
    <xf numFmtId="0" fontId="58" fillId="0" borderId="10" xfId="0" applyFont="1" applyBorder="1" applyAlignment="1">
      <alignment horizontal="left" textRotation="90" wrapText="1"/>
    </xf>
    <xf numFmtId="0" fontId="58" fillId="0" borderId="10" xfId="0" applyFont="1" applyBorder="1" applyAlignment="1">
      <alignment horizontal="left" wrapText="1"/>
    </xf>
    <xf numFmtId="0" fontId="7" fillId="0" borderId="10" xfId="55" applyFont="1" applyFill="1" applyBorder="1" applyAlignment="1">
      <alignment horizontal="left"/>
      <protection/>
    </xf>
    <xf numFmtId="16" fontId="6" fillId="0" borderId="10" xfId="55" applyNumberFormat="1" applyFont="1" applyBorder="1" applyAlignment="1">
      <alignment horizontal="left"/>
      <protection/>
    </xf>
    <xf numFmtId="2" fontId="8" fillId="0" borderId="10" xfId="55" applyNumberFormat="1" applyFont="1" applyFill="1" applyBorder="1" applyAlignment="1">
      <alignment horizontal="left"/>
      <protection/>
    </xf>
    <xf numFmtId="0" fontId="58" fillId="0" borderId="10" xfId="0" applyFont="1" applyBorder="1" applyAlignment="1">
      <alignment horizontal="left"/>
    </xf>
    <xf numFmtId="1" fontId="58" fillId="0" borderId="10" xfId="0" applyNumberFormat="1" applyFont="1" applyBorder="1" applyAlignment="1">
      <alignment horizontal="left" wrapText="1"/>
    </xf>
    <xf numFmtId="0" fontId="57" fillId="0" borderId="0" xfId="0" applyFont="1" applyAlignment="1">
      <alignment/>
    </xf>
    <xf numFmtId="0" fontId="58" fillId="0" borderId="10" xfId="55" applyFont="1" applyBorder="1" applyAlignment="1">
      <alignment horizontal="left" vertical="top"/>
      <protection/>
    </xf>
    <xf numFmtId="0" fontId="58" fillId="0" borderId="10" xfId="57" applyFont="1" applyFill="1" applyBorder="1" applyAlignment="1">
      <alignment horizontal="left" vertical="top"/>
      <protection/>
    </xf>
    <xf numFmtId="0" fontId="58" fillId="0" borderId="10" xfId="55" applyFont="1" applyFill="1" applyBorder="1" applyAlignment="1">
      <alignment horizontal="left" vertical="top"/>
      <protection/>
    </xf>
    <xf numFmtId="2" fontId="58" fillId="0" borderId="10" xfId="55" applyNumberFormat="1" applyFont="1" applyFill="1" applyBorder="1" applyAlignment="1">
      <alignment horizontal="left" vertical="top"/>
      <protection/>
    </xf>
    <xf numFmtId="0" fontId="58" fillId="0" borderId="0" xfId="0" applyFont="1" applyAlignment="1">
      <alignment horizontal="left" vertical="top" wrapText="1"/>
    </xf>
    <xf numFmtId="0" fontId="60" fillId="0" borderId="0" xfId="0" applyFont="1" applyAlignment="1">
      <alignment vertical="top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top"/>
    </xf>
    <xf numFmtId="0" fontId="62" fillId="0" borderId="10" xfId="0" applyFont="1" applyBorder="1" applyAlignment="1">
      <alignment horizontal="left" textRotation="90" wrapText="1"/>
    </xf>
    <xf numFmtId="0" fontId="63" fillId="0" borderId="10" xfId="0" applyFont="1" applyBorder="1" applyAlignment="1">
      <alignment horizontal="left" textRotation="90" wrapText="1"/>
    </xf>
    <xf numFmtId="173" fontId="5" fillId="0" borderId="10" xfId="57" applyNumberFormat="1" applyFont="1" applyFill="1" applyBorder="1" applyAlignment="1">
      <alignment horizontal="left" vertical="center"/>
      <protection/>
    </xf>
    <xf numFmtId="176" fontId="5" fillId="0" borderId="10" xfId="57" applyNumberFormat="1" applyFont="1" applyFill="1" applyBorder="1" applyAlignment="1">
      <alignment horizontal="left" vertical="center"/>
      <protection/>
    </xf>
    <xf numFmtId="177" fontId="5" fillId="0" borderId="10" xfId="57" applyNumberFormat="1" applyFont="1" applyFill="1" applyBorder="1" applyAlignment="1">
      <alignment horizontal="left" vertical="center"/>
      <protection/>
    </xf>
    <xf numFmtId="176" fontId="6" fillId="0" borderId="10" xfId="57" applyNumberFormat="1" applyFont="1" applyFill="1" applyBorder="1" applyAlignment="1">
      <alignment horizontal="left" vertical="center"/>
      <protection/>
    </xf>
    <xf numFmtId="176" fontId="6" fillId="0" borderId="10" xfId="55" applyNumberFormat="1" applyFont="1" applyBorder="1" applyAlignment="1">
      <alignment horizontal="left"/>
      <protection/>
    </xf>
    <xf numFmtId="14" fontId="58" fillId="0" borderId="10" xfId="0" applyNumberFormat="1" applyFont="1" applyBorder="1" applyAlignment="1">
      <alignment horizontal="left" vertical="top" wrapText="1"/>
    </xf>
    <xf numFmtId="176" fontId="58" fillId="0" borderId="10" xfId="55" applyNumberFormat="1" applyFont="1" applyBorder="1" applyAlignment="1">
      <alignment horizontal="left" vertical="top"/>
      <protection/>
    </xf>
    <xf numFmtId="176" fontId="58" fillId="0" borderId="10" xfId="57" applyNumberFormat="1" applyFont="1" applyFill="1" applyBorder="1" applyAlignment="1">
      <alignment horizontal="left" vertical="top"/>
      <protection/>
    </xf>
    <xf numFmtId="0" fontId="58" fillId="0" borderId="10" xfId="55" applyNumberFormat="1" applyFont="1" applyBorder="1" applyAlignment="1">
      <alignment horizontal="left" vertical="top"/>
      <protection/>
    </xf>
    <xf numFmtId="14" fontId="58" fillId="0" borderId="10" xfId="0" applyNumberFormat="1" applyFont="1" applyBorder="1" applyAlignment="1">
      <alignment horizontal="left" wrapText="1"/>
    </xf>
    <xf numFmtId="0" fontId="6" fillId="0" borderId="10" xfId="55" applyNumberFormat="1" applyFont="1" applyBorder="1" applyAlignment="1">
      <alignment horizontal="left"/>
      <protection/>
    </xf>
    <xf numFmtId="176" fontId="6" fillId="0" borderId="10" xfId="57" applyNumberFormat="1" applyFont="1" applyFill="1" applyBorder="1" applyAlignment="1">
      <alignment horizontal="left"/>
      <protection/>
    </xf>
    <xf numFmtId="176" fontId="7" fillId="0" borderId="10" xfId="55" applyNumberFormat="1" applyFont="1" applyFill="1" applyBorder="1" applyAlignment="1">
      <alignment horizontal="left"/>
      <protection/>
    </xf>
    <xf numFmtId="176" fontId="6" fillId="0" borderId="10" xfId="0" applyNumberFormat="1" applyFont="1" applyFill="1" applyBorder="1" applyAlignment="1" applyProtection="1">
      <alignment horizontal="left" wrapText="1"/>
      <protection locked="0"/>
    </xf>
    <xf numFmtId="176" fontId="61" fillId="0" borderId="10" xfId="0" applyNumberFormat="1" applyFont="1" applyFill="1" applyBorder="1" applyAlignment="1" applyProtection="1">
      <alignment horizontal="left" wrapText="1"/>
      <protection locked="0"/>
    </xf>
    <xf numFmtId="14" fontId="61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vertical="top" wrapText="1"/>
    </xf>
    <xf numFmtId="0" fontId="57" fillId="0" borderId="0" xfId="0" applyFont="1" applyFill="1" applyAlignment="1">
      <alignment vertical="top" wrapText="1"/>
    </xf>
    <xf numFmtId="0" fontId="60" fillId="0" borderId="0" xfId="0" applyFont="1" applyFill="1" applyAlignment="1">
      <alignment vertical="top"/>
    </xf>
    <xf numFmtId="0" fontId="60" fillId="0" borderId="0" xfId="0" applyFont="1" applyFill="1" applyAlignment="1">
      <alignment horizontal="center" vertical="top"/>
    </xf>
    <xf numFmtId="0" fontId="60" fillId="0" borderId="0" xfId="0" applyFont="1" applyFill="1" applyAlignment="1">
      <alignment/>
    </xf>
    <xf numFmtId="0" fontId="64" fillId="0" borderId="10" xfId="0" applyFont="1" applyFill="1" applyBorder="1" applyAlignment="1">
      <alignment horizontal="left" textRotation="90" wrapText="1"/>
    </xf>
    <xf numFmtId="0" fontId="64" fillId="0" borderId="10" xfId="0" applyNumberFormat="1" applyFont="1" applyFill="1" applyBorder="1" applyAlignment="1">
      <alignment horizontal="left" textRotation="90" wrapText="1"/>
    </xf>
    <xf numFmtId="0" fontId="64" fillId="0" borderId="10" xfId="0" applyFont="1" applyFill="1" applyBorder="1" applyAlignment="1">
      <alignment horizontal="left" vertical="top" wrapText="1"/>
    </xf>
    <xf numFmtId="177" fontId="64" fillId="0" borderId="10" xfId="0" applyNumberFormat="1" applyFont="1" applyFill="1" applyBorder="1" applyAlignment="1">
      <alignment horizontal="left" vertical="top" wrapText="1"/>
    </xf>
    <xf numFmtId="14" fontId="62" fillId="0" borderId="10" xfId="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1" fontId="62" fillId="0" borderId="10" xfId="0" applyNumberFormat="1" applyFont="1" applyFill="1" applyBorder="1" applyAlignment="1">
      <alignment horizontal="left"/>
    </xf>
    <xf numFmtId="0" fontId="5" fillId="0" borderId="10" xfId="55" applyFont="1" applyFill="1" applyBorder="1" applyAlignment="1">
      <alignment horizontal="left"/>
      <protection/>
    </xf>
    <xf numFmtId="1" fontId="62" fillId="0" borderId="10" xfId="0" applyNumberFormat="1" applyFont="1" applyFill="1" applyBorder="1" applyAlignment="1">
      <alignment horizontal="left" vertical="top" wrapText="1"/>
    </xf>
    <xf numFmtId="176" fontId="5" fillId="0" borderId="10" xfId="55" applyNumberFormat="1" applyFont="1" applyFill="1" applyBorder="1" applyAlignment="1">
      <alignment horizontal="left"/>
      <protection/>
    </xf>
    <xf numFmtId="173" fontId="5" fillId="0" borderId="10" xfId="55" applyNumberFormat="1" applyFont="1" applyFill="1" applyBorder="1" applyAlignment="1">
      <alignment horizontal="left"/>
      <protection/>
    </xf>
    <xf numFmtId="177" fontId="5" fillId="0" borderId="10" xfId="55" applyNumberFormat="1" applyFont="1" applyFill="1" applyBorder="1" applyAlignment="1">
      <alignment horizontal="left"/>
      <protection/>
    </xf>
    <xf numFmtId="0" fontId="2" fillId="0" borderId="0" xfId="59">
      <alignment/>
      <protection/>
    </xf>
    <xf numFmtId="0" fontId="11" fillId="0" borderId="0" xfId="59" applyFont="1" applyBorder="1">
      <alignment/>
      <protection/>
    </xf>
    <xf numFmtId="0" fontId="5" fillId="0" borderId="0" xfId="59" applyFont="1" applyBorder="1" applyAlignment="1">
      <alignment horizontal="left"/>
      <protection/>
    </xf>
    <xf numFmtId="0" fontId="5" fillId="0" borderId="0" xfId="59" applyFont="1" applyBorder="1" applyAlignment="1">
      <alignment vertical="center" textRotation="90"/>
      <protection/>
    </xf>
    <xf numFmtId="0" fontId="5" fillId="0" borderId="0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 vertical="center" textRotation="90"/>
      <protection/>
    </xf>
    <xf numFmtId="0" fontId="5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 textRotation="90"/>
      <protection/>
    </xf>
    <xf numFmtId="0" fontId="11" fillId="0" borderId="0" xfId="59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9" fillId="0" borderId="10" xfId="59" applyFont="1" applyBorder="1" applyAlignment="1">
      <alignment horizontal="center" vertical="center"/>
      <protection/>
    </xf>
    <xf numFmtId="0" fontId="65" fillId="34" borderId="10" xfId="59" applyFont="1" applyFill="1" applyBorder="1" applyAlignment="1">
      <alignment horizontal="center"/>
      <protection/>
    </xf>
    <xf numFmtId="0" fontId="5" fillId="0" borderId="10" xfId="59" applyFont="1" applyBorder="1" applyAlignment="1">
      <alignment horizontal="center"/>
      <protection/>
    </xf>
    <xf numFmtId="0" fontId="12" fillId="35" borderId="10" xfId="59" applyFont="1" applyFill="1" applyBorder="1" applyAlignment="1">
      <alignment horizontal="center"/>
      <protection/>
    </xf>
    <xf numFmtId="0" fontId="5" fillId="35" borderId="10" xfId="59" applyFont="1" applyFill="1" applyBorder="1" applyAlignment="1">
      <alignment horizontal="center"/>
      <protection/>
    </xf>
    <xf numFmtId="0" fontId="5" fillId="0" borderId="10" xfId="59" applyFont="1" applyBorder="1" applyAlignment="1">
      <alignment horizontal="center"/>
      <protection/>
    </xf>
    <xf numFmtId="0" fontId="10" fillId="0" borderId="19" xfId="59" applyFont="1" applyBorder="1" applyAlignment="1">
      <alignment horizontal="center" vertical="center"/>
      <protection/>
    </xf>
    <xf numFmtId="0" fontId="10" fillId="0" borderId="20" xfId="59" applyFont="1" applyBorder="1" applyAlignment="1">
      <alignment horizontal="center" vertical="center"/>
      <protection/>
    </xf>
    <xf numFmtId="0" fontId="66" fillId="0" borderId="21" xfId="59" applyFont="1" applyBorder="1" applyAlignment="1">
      <alignment horizontal="center" vertical="center"/>
      <protection/>
    </xf>
    <xf numFmtId="0" fontId="66" fillId="0" borderId="22" xfId="59" applyFont="1" applyBorder="1" applyAlignment="1">
      <alignment horizontal="center" vertical="center"/>
      <protection/>
    </xf>
    <xf numFmtId="0" fontId="13" fillId="0" borderId="21" xfId="59" applyFont="1" applyBorder="1" applyAlignment="1">
      <alignment horizontal="center" vertical="center"/>
      <protection/>
    </xf>
    <xf numFmtId="0" fontId="13" fillId="0" borderId="22" xfId="59" applyFont="1" applyBorder="1" applyAlignment="1">
      <alignment horizontal="center" vertical="center"/>
      <protection/>
    </xf>
    <xf numFmtId="0" fontId="5" fillId="0" borderId="0" xfId="59" applyFont="1" applyBorder="1" applyAlignment="1">
      <alignment horizontal="center" vertical="center" textRotation="90"/>
      <protection/>
    </xf>
    <xf numFmtId="0" fontId="14" fillId="0" borderId="11" xfId="59" applyFont="1" applyBorder="1" applyAlignment="1">
      <alignment horizontal="center"/>
      <protection/>
    </xf>
    <xf numFmtId="0" fontId="14" fillId="0" borderId="12" xfId="59" applyFont="1" applyBorder="1" applyAlignment="1">
      <alignment horizontal="center"/>
      <protection/>
    </xf>
    <xf numFmtId="0" fontId="14" fillId="0" borderId="13" xfId="59" applyFont="1" applyBorder="1" applyAlignment="1">
      <alignment horizontal="center"/>
      <protection/>
    </xf>
    <xf numFmtId="0" fontId="11" fillId="0" borderId="14" xfId="59" applyFont="1" applyBorder="1" applyAlignment="1">
      <alignment horizontal="left"/>
      <protection/>
    </xf>
    <xf numFmtId="0" fontId="11" fillId="0" borderId="0" xfId="59" applyFont="1" applyBorder="1" applyAlignment="1">
      <alignment horizontal="left"/>
      <protection/>
    </xf>
    <xf numFmtId="0" fontId="11" fillId="0" borderId="15" xfId="59" applyFont="1" applyBorder="1" applyAlignment="1">
      <alignment horizontal="left"/>
      <protection/>
    </xf>
    <xf numFmtId="0" fontId="60" fillId="0" borderId="19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top"/>
    </xf>
    <xf numFmtId="0" fontId="55" fillId="0" borderId="19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2 4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7.7109375" style="104" customWidth="1"/>
    <col min="2" max="2" width="9.140625" style="104" customWidth="1"/>
    <col min="3" max="7" width="7.7109375" style="104" customWidth="1"/>
    <col min="8" max="8" width="6.421875" style="104" customWidth="1"/>
    <col min="9" max="13" width="7.7109375" style="104" customWidth="1"/>
    <col min="14" max="15" width="8.7109375" style="104" customWidth="1"/>
    <col min="16" max="34" width="3.7109375" style="104" customWidth="1"/>
    <col min="35" max="16384" width="9.140625" style="104" customWidth="1"/>
  </cols>
  <sheetData>
    <row r="1" spans="1:13" ht="18">
      <c r="A1" s="127" t="s">
        <v>621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s="113" customFormat="1" ht="12.75" customHeight="1">
      <c r="A2" s="130" t="s">
        <v>620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s="113" customFormat="1" ht="12.75" customHeight="1">
      <c r="A3" s="130" t="s">
        <v>619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1:13" s="113" customFormat="1" ht="12.75" customHeight="1">
      <c r="A4" s="119" t="s">
        <v>618</v>
      </c>
      <c r="B4" s="119"/>
      <c r="C4" s="119" t="s">
        <v>578</v>
      </c>
      <c r="D4" s="119"/>
      <c r="E4" s="119" t="s">
        <v>580</v>
      </c>
      <c r="F4" s="119"/>
      <c r="G4" s="119" t="s">
        <v>579</v>
      </c>
      <c r="H4" s="119"/>
      <c r="I4" s="119" t="s">
        <v>582</v>
      </c>
      <c r="J4" s="119"/>
      <c r="K4" s="119" t="s">
        <v>594</v>
      </c>
      <c r="L4" s="119"/>
      <c r="M4" s="119"/>
    </row>
    <row r="5" spans="1:13" s="113" customFormat="1" ht="12.75" customHeight="1">
      <c r="A5" s="119"/>
      <c r="B5" s="119"/>
      <c r="C5" s="116" t="s">
        <v>19</v>
      </c>
      <c r="D5" s="116" t="s">
        <v>14</v>
      </c>
      <c r="E5" s="116" t="s">
        <v>19</v>
      </c>
      <c r="F5" s="116" t="s">
        <v>14</v>
      </c>
      <c r="G5" s="116" t="s">
        <v>19</v>
      </c>
      <c r="H5" s="116" t="s">
        <v>14</v>
      </c>
      <c r="I5" s="116" t="s">
        <v>19</v>
      </c>
      <c r="J5" s="116" t="s">
        <v>14</v>
      </c>
      <c r="K5" s="116" t="s">
        <v>19</v>
      </c>
      <c r="L5" s="116" t="s">
        <v>14</v>
      </c>
      <c r="M5" s="116" t="s">
        <v>596</v>
      </c>
    </row>
    <row r="6" spans="1:13" s="113" customFormat="1" ht="12.75" customHeight="1">
      <c r="A6" s="124" t="s">
        <v>597</v>
      </c>
      <c r="B6" s="116" t="s">
        <v>390</v>
      </c>
      <c r="C6" s="116">
        <v>5</v>
      </c>
      <c r="D6" s="116">
        <v>10</v>
      </c>
      <c r="E6" s="116">
        <v>1</v>
      </c>
      <c r="F6" s="116">
        <v>0</v>
      </c>
      <c r="G6" s="116">
        <v>3</v>
      </c>
      <c r="H6" s="116">
        <v>0</v>
      </c>
      <c r="I6" s="116">
        <v>0</v>
      </c>
      <c r="J6" s="116">
        <v>0</v>
      </c>
      <c r="K6" s="116">
        <f aca="true" t="shared" si="0" ref="K6:K20">I6+G6+E6+C6</f>
        <v>9</v>
      </c>
      <c r="L6" s="116">
        <f aca="true" t="shared" si="1" ref="L6:L20">J6+H6+F6+D6</f>
        <v>10</v>
      </c>
      <c r="M6" s="116">
        <f aca="true" t="shared" si="2" ref="M6:M20">L6+K6</f>
        <v>19</v>
      </c>
    </row>
    <row r="7" spans="1:13" s="113" customFormat="1" ht="12.75" customHeight="1">
      <c r="A7" s="125"/>
      <c r="B7" s="116" t="s">
        <v>391</v>
      </c>
      <c r="C7" s="116">
        <v>0</v>
      </c>
      <c r="D7" s="116">
        <v>1</v>
      </c>
      <c r="E7" s="116">
        <v>0</v>
      </c>
      <c r="F7" s="116">
        <v>0</v>
      </c>
      <c r="G7" s="116">
        <v>1</v>
      </c>
      <c r="H7" s="116">
        <v>4</v>
      </c>
      <c r="I7" s="116">
        <v>0</v>
      </c>
      <c r="J7" s="116">
        <v>0</v>
      </c>
      <c r="K7" s="116">
        <f t="shared" si="0"/>
        <v>1</v>
      </c>
      <c r="L7" s="116">
        <f t="shared" si="1"/>
        <v>5</v>
      </c>
      <c r="M7" s="116">
        <f t="shared" si="2"/>
        <v>6</v>
      </c>
    </row>
    <row r="8" spans="1:13" s="113" customFormat="1" ht="16.5" customHeight="1">
      <c r="A8" s="116"/>
      <c r="B8" s="118" t="s">
        <v>594</v>
      </c>
      <c r="C8" s="117">
        <f aca="true" t="shared" si="3" ref="C8:J8">C7+C6</f>
        <v>5</v>
      </c>
      <c r="D8" s="117">
        <f t="shared" si="3"/>
        <v>11</v>
      </c>
      <c r="E8" s="117">
        <f t="shared" si="3"/>
        <v>1</v>
      </c>
      <c r="F8" s="117">
        <f t="shared" si="3"/>
        <v>0</v>
      </c>
      <c r="G8" s="117">
        <f t="shared" si="3"/>
        <v>4</v>
      </c>
      <c r="H8" s="117">
        <f t="shared" si="3"/>
        <v>4</v>
      </c>
      <c r="I8" s="117">
        <f t="shared" si="3"/>
        <v>0</v>
      </c>
      <c r="J8" s="117">
        <f t="shared" si="3"/>
        <v>0</v>
      </c>
      <c r="K8" s="117">
        <f t="shared" si="0"/>
        <v>10</v>
      </c>
      <c r="L8" s="117">
        <f t="shared" si="1"/>
        <v>15</v>
      </c>
      <c r="M8" s="117">
        <f t="shared" si="2"/>
        <v>25</v>
      </c>
    </row>
    <row r="9" spans="1:13" s="113" customFormat="1" ht="12.75" customHeight="1">
      <c r="A9" s="124" t="s">
        <v>617</v>
      </c>
      <c r="B9" s="116" t="s">
        <v>390</v>
      </c>
      <c r="C9" s="116">
        <v>6</v>
      </c>
      <c r="D9" s="116">
        <v>5</v>
      </c>
      <c r="E9" s="116">
        <v>1</v>
      </c>
      <c r="F9" s="116">
        <v>0</v>
      </c>
      <c r="G9" s="116">
        <v>4</v>
      </c>
      <c r="H9" s="116">
        <v>1</v>
      </c>
      <c r="I9" s="116">
        <v>1</v>
      </c>
      <c r="J9" s="116">
        <v>0</v>
      </c>
      <c r="K9" s="116">
        <f t="shared" si="0"/>
        <v>12</v>
      </c>
      <c r="L9" s="116">
        <f t="shared" si="1"/>
        <v>6</v>
      </c>
      <c r="M9" s="116">
        <f t="shared" si="2"/>
        <v>18</v>
      </c>
    </row>
    <row r="10" spans="1:13" s="113" customFormat="1" ht="12.75" customHeight="1">
      <c r="A10" s="125"/>
      <c r="B10" s="116" t="s">
        <v>391</v>
      </c>
      <c r="C10" s="116">
        <v>0</v>
      </c>
      <c r="D10" s="116">
        <v>0</v>
      </c>
      <c r="E10" s="116">
        <v>0</v>
      </c>
      <c r="F10" s="116">
        <v>0</v>
      </c>
      <c r="G10" s="116">
        <v>1</v>
      </c>
      <c r="H10" s="116">
        <v>1</v>
      </c>
      <c r="I10" s="116">
        <v>0</v>
      </c>
      <c r="J10" s="116">
        <v>0</v>
      </c>
      <c r="K10" s="116">
        <f t="shared" si="0"/>
        <v>1</v>
      </c>
      <c r="L10" s="116">
        <f t="shared" si="1"/>
        <v>1</v>
      </c>
      <c r="M10" s="116">
        <f t="shared" si="2"/>
        <v>2</v>
      </c>
    </row>
    <row r="11" spans="1:13" s="113" customFormat="1" ht="17.25" customHeight="1">
      <c r="A11" s="116"/>
      <c r="B11" s="118" t="s">
        <v>594</v>
      </c>
      <c r="C11" s="117">
        <f aca="true" t="shared" si="4" ref="C11:J11">C10+C9</f>
        <v>6</v>
      </c>
      <c r="D11" s="117">
        <f t="shared" si="4"/>
        <v>5</v>
      </c>
      <c r="E11" s="117">
        <f t="shared" si="4"/>
        <v>1</v>
      </c>
      <c r="F11" s="117">
        <f t="shared" si="4"/>
        <v>0</v>
      </c>
      <c r="G11" s="117">
        <f t="shared" si="4"/>
        <v>5</v>
      </c>
      <c r="H11" s="117">
        <f t="shared" si="4"/>
        <v>2</v>
      </c>
      <c r="I11" s="117">
        <f t="shared" si="4"/>
        <v>1</v>
      </c>
      <c r="J11" s="117">
        <f t="shared" si="4"/>
        <v>0</v>
      </c>
      <c r="K11" s="117">
        <f t="shared" si="0"/>
        <v>13</v>
      </c>
      <c r="L11" s="117">
        <f t="shared" si="1"/>
        <v>7</v>
      </c>
      <c r="M11" s="117">
        <f t="shared" si="2"/>
        <v>20</v>
      </c>
    </row>
    <row r="12" spans="1:13" s="113" customFormat="1" ht="12.75" customHeight="1">
      <c r="A12" s="124" t="s">
        <v>595</v>
      </c>
      <c r="B12" s="116" t="s">
        <v>390</v>
      </c>
      <c r="C12" s="116">
        <v>4</v>
      </c>
      <c r="D12" s="116">
        <v>5</v>
      </c>
      <c r="E12" s="116">
        <v>1</v>
      </c>
      <c r="F12" s="116">
        <v>0</v>
      </c>
      <c r="G12" s="116">
        <v>13</v>
      </c>
      <c r="H12" s="116">
        <v>14</v>
      </c>
      <c r="I12" s="116">
        <v>0</v>
      </c>
      <c r="J12" s="116">
        <v>0</v>
      </c>
      <c r="K12" s="116">
        <f t="shared" si="0"/>
        <v>18</v>
      </c>
      <c r="L12" s="116">
        <f t="shared" si="1"/>
        <v>19</v>
      </c>
      <c r="M12" s="116">
        <f t="shared" si="2"/>
        <v>37</v>
      </c>
    </row>
    <row r="13" spans="1:13" s="113" customFormat="1" ht="12.75" customHeight="1">
      <c r="A13" s="125"/>
      <c r="B13" s="116" t="s">
        <v>391</v>
      </c>
      <c r="C13" s="116">
        <v>2</v>
      </c>
      <c r="D13" s="116">
        <v>1</v>
      </c>
      <c r="E13" s="116">
        <v>0</v>
      </c>
      <c r="F13" s="116">
        <v>0</v>
      </c>
      <c r="G13" s="116">
        <v>3</v>
      </c>
      <c r="H13" s="116">
        <v>1</v>
      </c>
      <c r="I13" s="116">
        <v>0</v>
      </c>
      <c r="J13" s="116">
        <v>0</v>
      </c>
      <c r="K13" s="116">
        <f t="shared" si="0"/>
        <v>5</v>
      </c>
      <c r="L13" s="116">
        <f t="shared" si="1"/>
        <v>2</v>
      </c>
      <c r="M13" s="116">
        <f t="shared" si="2"/>
        <v>7</v>
      </c>
    </row>
    <row r="14" spans="1:13" s="113" customFormat="1" ht="17.25" customHeight="1">
      <c r="A14" s="116"/>
      <c r="B14" s="118" t="s">
        <v>594</v>
      </c>
      <c r="C14" s="117">
        <f aca="true" t="shared" si="5" ref="C14:J14">C13+C12</f>
        <v>6</v>
      </c>
      <c r="D14" s="117">
        <f t="shared" si="5"/>
        <v>6</v>
      </c>
      <c r="E14" s="117">
        <f t="shared" si="5"/>
        <v>1</v>
      </c>
      <c r="F14" s="117">
        <f t="shared" si="5"/>
        <v>0</v>
      </c>
      <c r="G14" s="117">
        <f t="shared" si="5"/>
        <v>16</v>
      </c>
      <c r="H14" s="117">
        <f t="shared" si="5"/>
        <v>15</v>
      </c>
      <c r="I14" s="117">
        <f t="shared" si="5"/>
        <v>0</v>
      </c>
      <c r="J14" s="117">
        <f t="shared" si="5"/>
        <v>0</v>
      </c>
      <c r="K14" s="117">
        <f t="shared" si="0"/>
        <v>23</v>
      </c>
      <c r="L14" s="117">
        <f t="shared" si="1"/>
        <v>21</v>
      </c>
      <c r="M14" s="117">
        <f t="shared" si="2"/>
        <v>44</v>
      </c>
    </row>
    <row r="15" spans="1:13" s="113" customFormat="1" ht="12.75" customHeight="1">
      <c r="A15" s="124" t="s">
        <v>598</v>
      </c>
      <c r="B15" s="116" t="s">
        <v>390</v>
      </c>
      <c r="C15" s="116">
        <v>4</v>
      </c>
      <c r="D15" s="116">
        <v>3</v>
      </c>
      <c r="E15" s="116">
        <v>0</v>
      </c>
      <c r="F15" s="116">
        <v>0</v>
      </c>
      <c r="G15" s="116">
        <v>10</v>
      </c>
      <c r="H15" s="116">
        <v>5</v>
      </c>
      <c r="I15" s="116">
        <v>0</v>
      </c>
      <c r="J15" s="116">
        <v>0</v>
      </c>
      <c r="K15" s="116">
        <f t="shared" si="0"/>
        <v>14</v>
      </c>
      <c r="L15" s="116">
        <f t="shared" si="1"/>
        <v>8</v>
      </c>
      <c r="M15" s="116">
        <f t="shared" si="2"/>
        <v>22</v>
      </c>
    </row>
    <row r="16" spans="1:13" s="113" customFormat="1" ht="12.75" customHeight="1">
      <c r="A16" s="125"/>
      <c r="B16" s="116" t="s">
        <v>391</v>
      </c>
      <c r="C16" s="116">
        <v>4</v>
      </c>
      <c r="D16" s="116">
        <v>1</v>
      </c>
      <c r="E16" s="116">
        <v>0</v>
      </c>
      <c r="F16" s="116">
        <v>0</v>
      </c>
      <c r="G16" s="116">
        <v>2</v>
      </c>
      <c r="H16" s="116">
        <v>1</v>
      </c>
      <c r="I16" s="116">
        <v>0</v>
      </c>
      <c r="J16" s="116">
        <v>0</v>
      </c>
      <c r="K16" s="116">
        <f t="shared" si="0"/>
        <v>6</v>
      </c>
      <c r="L16" s="116">
        <f t="shared" si="1"/>
        <v>2</v>
      </c>
      <c r="M16" s="116">
        <f t="shared" si="2"/>
        <v>8</v>
      </c>
    </row>
    <row r="17" spans="1:13" s="113" customFormat="1" ht="15" customHeight="1">
      <c r="A17" s="116"/>
      <c r="B17" s="118" t="s">
        <v>594</v>
      </c>
      <c r="C17" s="117">
        <f aca="true" t="shared" si="6" ref="C17:J17">C16+C15</f>
        <v>8</v>
      </c>
      <c r="D17" s="117">
        <f t="shared" si="6"/>
        <v>4</v>
      </c>
      <c r="E17" s="117">
        <f t="shared" si="6"/>
        <v>0</v>
      </c>
      <c r="F17" s="117">
        <f t="shared" si="6"/>
        <v>0</v>
      </c>
      <c r="G17" s="117">
        <f t="shared" si="6"/>
        <v>12</v>
      </c>
      <c r="H17" s="117">
        <f t="shared" si="6"/>
        <v>6</v>
      </c>
      <c r="I17" s="117">
        <f t="shared" si="6"/>
        <v>0</v>
      </c>
      <c r="J17" s="117">
        <f t="shared" si="6"/>
        <v>0</v>
      </c>
      <c r="K17" s="117">
        <f t="shared" si="0"/>
        <v>20</v>
      </c>
      <c r="L17" s="117">
        <f t="shared" si="1"/>
        <v>10</v>
      </c>
      <c r="M17" s="117">
        <f t="shared" si="2"/>
        <v>30</v>
      </c>
    </row>
    <row r="18" spans="1:13" s="113" customFormat="1" ht="12.75" customHeight="1">
      <c r="A18" s="124" t="s">
        <v>599</v>
      </c>
      <c r="B18" s="116" t="s">
        <v>390</v>
      </c>
      <c r="C18" s="116">
        <v>2</v>
      </c>
      <c r="D18" s="116">
        <v>3</v>
      </c>
      <c r="E18" s="116">
        <v>1</v>
      </c>
      <c r="F18" s="116">
        <v>0</v>
      </c>
      <c r="G18" s="116">
        <v>6</v>
      </c>
      <c r="H18" s="116">
        <v>0</v>
      </c>
      <c r="I18" s="116">
        <v>0</v>
      </c>
      <c r="J18" s="116">
        <v>0</v>
      </c>
      <c r="K18" s="116">
        <f t="shared" si="0"/>
        <v>9</v>
      </c>
      <c r="L18" s="116">
        <f t="shared" si="1"/>
        <v>3</v>
      </c>
      <c r="M18" s="116">
        <f t="shared" si="2"/>
        <v>12</v>
      </c>
    </row>
    <row r="19" spans="1:13" s="113" customFormat="1" ht="12.75" customHeight="1">
      <c r="A19" s="125"/>
      <c r="B19" s="116" t="s">
        <v>391</v>
      </c>
      <c r="C19" s="116">
        <v>1</v>
      </c>
      <c r="D19" s="116">
        <v>3</v>
      </c>
      <c r="E19" s="116">
        <v>0</v>
      </c>
      <c r="F19" s="116">
        <v>0</v>
      </c>
      <c r="G19" s="116">
        <v>1</v>
      </c>
      <c r="H19" s="116">
        <v>2</v>
      </c>
      <c r="I19" s="116">
        <v>0</v>
      </c>
      <c r="J19" s="116">
        <v>0</v>
      </c>
      <c r="K19" s="116">
        <f t="shared" si="0"/>
        <v>2</v>
      </c>
      <c r="L19" s="116">
        <f t="shared" si="1"/>
        <v>5</v>
      </c>
      <c r="M19" s="116">
        <f t="shared" si="2"/>
        <v>7</v>
      </c>
    </row>
    <row r="20" spans="1:13" s="113" customFormat="1" ht="18.75" customHeight="1">
      <c r="A20" s="116"/>
      <c r="B20" s="118" t="s">
        <v>594</v>
      </c>
      <c r="C20" s="117">
        <f aca="true" t="shared" si="7" ref="C20:J20">C19+C18</f>
        <v>3</v>
      </c>
      <c r="D20" s="117">
        <f t="shared" si="7"/>
        <v>6</v>
      </c>
      <c r="E20" s="117">
        <f t="shared" si="7"/>
        <v>1</v>
      </c>
      <c r="F20" s="117">
        <f t="shared" si="7"/>
        <v>0</v>
      </c>
      <c r="G20" s="117">
        <f t="shared" si="7"/>
        <v>7</v>
      </c>
      <c r="H20" s="117">
        <f t="shared" si="7"/>
        <v>2</v>
      </c>
      <c r="I20" s="117">
        <f t="shared" si="7"/>
        <v>0</v>
      </c>
      <c r="J20" s="117">
        <f t="shared" si="7"/>
        <v>0</v>
      </c>
      <c r="K20" s="117">
        <f t="shared" si="0"/>
        <v>11</v>
      </c>
      <c r="L20" s="117">
        <f t="shared" si="1"/>
        <v>8</v>
      </c>
      <c r="M20" s="117">
        <f t="shared" si="2"/>
        <v>19</v>
      </c>
    </row>
    <row r="21" spans="1:13" s="113" customFormat="1" ht="12.75" customHeight="1">
      <c r="A21" s="122" t="s">
        <v>594</v>
      </c>
      <c r="B21" s="116" t="s">
        <v>390</v>
      </c>
      <c r="C21" s="115">
        <f aca="true" t="shared" si="8" ref="C21:M21">C18+C15+C12+C9+C6</f>
        <v>21</v>
      </c>
      <c r="D21" s="115">
        <f t="shared" si="8"/>
        <v>26</v>
      </c>
      <c r="E21" s="115">
        <f t="shared" si="8"/>
        <v>4</v>
      </c>
      <c r="F21" s="115">
        <f t="shared" si="8"/>
        <v>0</v>
      </c>
      <c r="G21" s="115">
        <f t="shared" si="8"/>
        <v>36</v>
      </c>
      <c r="H21" s="115">
        <f t="shared" si="8"/>
        <v>20</v>
      </c>
      <c r="I21" s="115">
        <f t="shared" si="8"/>
        <v>1</v>
      </c>
      <c r="J21" s="115">
        <f t="shared" si="8"/>
        <v>0</v>
      </c>
      <c r="K21" s="115">
        <f t="shared" si="8"/>
        <v>62</v>
      </c>
      <c r="L21" s="115">
        <f t="shared" si="8"/>
        <v>46</v>
      </c>
      <c r="M21" s="115">
        <f t="shared" si="8"/>
        <v>108</v>
      </c>
    </row>
    <row r="22" spans="1:13" s="113" customFormat="1" ht="12.75" customHeight="1">
      <c r="A22" s="123"/>
      <c r="B22" s="116" t="s">
        <v>391</v>
      </c>
      <c r="C22" s="115">
        <f aca="true" t="shared" si="9" ref="C22:M22">C19+C16+C13+C10+C7</f>
        <v>7</v>
      </c>
      <c r="D22" s="115">
        <f t="shared" si="9"/>
        <v>6</v>
      </c>
      <c r="E22" s="115">
        <f t="shared" si="9"/>
        <v>0</v>
      </c>
      <c r="F22" s="115">
        <f t="shared" si="9"/>
        <v>0</v>
      </c>
      <c r="G22" s="115">
        <f t="shared" si="9"/>
        <v>8</v>
      </c>
      <c r="H22" s="115">
        <f t="shared" si="9"/>
        <v>9</v>
      </c>
      <c r="I22" s="115">
        <f t="shared" si="9"/>
        <v>0</v>
      </c>
      <c r="J22" s="115">
        <f t="shared" si="9"/>
        <v>0</v>
      </c>
      <c r="K22" s="115">
        <f t="shared" si="9"/>
        <v>15</v>
      </c>
      <c r="L22" s="115">
        <f t="shared" si="9"/>
        <v>15</v>
      </c>
      <c r="M22" s="115">
        <f t="shared" si="9"/>
        <v>30</v>
      </c>
    </row>
    <row r="23" spans="1:18" s="113" customFormat="1" ht="25.5" customHeight="1">
      <c r="A23" s="120" t="s">
        <v>616</v>
      </c>
      <c r="B23" s="121"/>
      <c r="C23" s="114">
        <f aca="true" t="shared" si="10" ref="C23:J23">C20+C17+C14+C11+C8</f>
        <v>28</v>
      </c>
      <c r="D23" s="114">
        <f t="shared" si="10"/>
        <v>32</v>
      </c>
      <c r="E23" s="114">
        <f t="shared" si="10"/>
        <v>4</v>
      </c>
      <c r="F23" s="114">
        <f t="shared" si="10"/>
        <v>0</v>
      </c>
      <c r="G23" s="114">
        <f t="shared" si="10"/>
        <v>44</v>
      </c>
      <c r="H23" s="114">
        <f t="shared" si="10"/>
        <v>29</v>
      </c>
      <c r="I23" s="114">
        <f t="shared" si="10"/>
        <v>1</v>
      </c>
      <c r="J23" s="114">
        <f t="shared" si="10"/>
        <v>0</v>
      </c>
      <c r="K23" s="114">
        <f>I23+G23+E23+C23</f>
        <v>77</v>
      </c>
      <c r="L23" s="114">
        <f>J23+H23+F23+D23</f>
        <v>61</v>
      </c>
      <c r="M23" s="114">
        <f>L23+K23</f>
        <v>138</v>
      </c>
      <c r="R23" s="105"/>
    </row>
    <row r="24" spans="1:20" s="113" customFormat="1" ht="12.7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</row>
    <row r="25" spans="1:20" s="113" customFormat="1" ht="12.75" customHeight="1">
      <c r="A25" s="105"/>
      <c r="B25" s="110"/>
      <c r="C25" s="108"/>
      <c r="D25" s="108"/>
      <c r="E25" s="107"/>
      <c r="F25" s="112"/>
      <c r="G25" s="112"/>
      <c r="H25" s="107"/>
      <c r="I25" s="108"/>
      <c r="J25" s="108"/>
      <c r="K25" s="107"/>
      <c r="L25" s="112"/>
      <c r="M25" s="108"/>
      <c r="N25" s="106"/>
      <c r="O25" s="106"/>
      <c r="P25" s="105"/>
      <c r="Q25" s="106"/>
      <c r="R25" s="105"/>
      <c r="S25" s="106"/>
      <c r="T25" s="105"/>
    </row>
    <row r="26" spans="1:20" s="113" customFormat="1" ht="12.75" customHeight="1">
      <c r="A26" s="111"/>
      <c r="B26" s="110"/>
      <c r="C26" s="108"/>
      <c r="D26" s="108"/>
      <c r="E26" s="107"/>
      <c r="F26" s="108"/>
      <c r="G26" s="109"/>
      <c r="H26" s="107"/>
      <c r="I26" s="108"/>
      <c r="J26" s="108"/>
      <c r="K26" s="107"/>
      <c r="L26" s="109"/>
      <c r="M26" s="108"/>
      <c r="N26" s="106"/>
      <c r="O26" s="106"/>
      <c r="P26" s="105"/>
      <c r="Q26" s="106"/>
      <c r="R26" s="105"/>
      <c r="S26" s="106"/>
      <c r="T26" s="105"/>
    </row>
    <row r="27" spans="1:20" s="113" customFormat="1" ht="12.75" customHeight="1">
      <c r="A27" s="111"/>
      <c r="B27" s="110"/>
      <c r="C27" s="108"/>
      <c r="D27" s="108"/>
      <c r="E27" s="107"/>
      <c r="F27" s="108"/>
      <c r="G27" s="109"/>
      <c r="H27" s="107"/>
      <c r="I27" s="108"/>
      <c r="J27" s="108"/>
      <c r="K27" s="107"/>
      <c r="L27" s="109"/>
      <c r="M27" s="108"/>
      <c r="N27" s="106"/>
      <c r="O27" s="106"/>
      <c r="P27" s="105"/>
      <c r="Q27" s="106"/>
      <c r="R27" s="105"/>
      <c r="S27" s="106"/>
      <c r="T27" s="105"/>
    </row>
    <row r="28" spans="1:20" s="113" customFormat="1" ht="12.75" customHeight="1">
      <c r="A28" s="111"/>
      <c r="B28" s="110"/>
      <c r="C28" s="108"/>
      <c r="D28" s="108"/>
      <c r="E28" s="107"/>
      <c r="F28" s="108"/>
      <c r="G28" s="109"/>
      <c r="H28" s="107"/>
      <c r="I28" s="108"/>
      <c r="J28" s="108"/>
      <c r="K28" s="107"/>
      <c r="L28" s="109"/>
      <c r="M28" s="108"/>
      <c r="N28" s="106"/>
      <c r="O28" s="106"/>
      <c r="P28" s="105"/>
      <c r="Q28" s="106"/>
      <c r="R28" s="105"/>
      <c r="S28" s="106"/>
      <c r="T28" s="105"/>
    </row>
    <row r="29" spans="1:20" s="113" customFormat="1" ht="12.75" customHeight="1">
      <c r="A29" s="111"/>
      <c r="B29" s="110"/>
      <c r="C29" s="108"/>
      <c r="D29" s="108"/>
      <c r="E29" s="107"/>
      <c r="F29" s="108"/>
      <c r="G29" s="109"/>
      <c r="H29" s="107"/>
      <c r="I29" s="108"/>
      <c r="J29" s="108"/>
      <c r="K29" s="107"/>
      <c r="L29" s="109"/>
      <c r="M29" s="108"/>
      <c r="N29" s="106"/>
      <c r="O29" s="106"/>
      <c r="P29" s="105"/>
      <c r="Q29" s="106"/>
      <c r="R29" s="105"/>
      <c r="S29" s="106"/>
      <c r="T29" s="105"/>
    </row>
    <row r="30" spans="1:20" s="113" customFormat="1" ht="12.75" customHeight="1">
      <c r="A30" s="111"/>
      <c r="B30" s="110"/>
      <c r="C30" s="108"/>
      <c r="D30" s="108"/>
      <c r="E30" s="107"/>
      <c r="F30" s="108"/>
      <c r="G30" s="109"/>
      <c r="H30" s="107"/>
      <c r="I30" s="108"/>
      <c r="J30" s="108"/>
      <c r="K30" s="107"/>
      <c r="L30" s="109"/>
      <c r="M30" s="108"/>
      <c r="N30" s="106"/>
      <c r="O30" s="106"/>
      <c r="P30" s="105"/>
      <c r="Q30" s="106"/>
      <c r="R30" s="105"/>
      <c r="S30" s="106"/>
      <c r="T30" s="105"/>
    </row>
    <row r="31" spans="1:20" s="113" customFormat="1" ht="12.75" customHeight="1">
      <c r="A31" s="111"/>
      <c r="B31" s="110"/>
      <c r="C31" s="108"/>
      <c r="D31" s="108"/>
      <c r="E31" s="107"/>
      <c r="F31" s="108"/>
      <c r="G31" s="109"/>
      <c r="H31" s="107"/>
      <c r="I31" s="108"/>
      <c r="J31" s="108"/>
      <c r="K31" s="107"/>
      <c r="L31" s="109"/>
      <c r="M31" s="108"/>
      <c r="N31" s="106"/>
      <c r="O31" s="106"/>
      <c r="P31" s="105"/>
      <c r="Q31" s="106"/>
      <c r="R31" s="105"/>
      <c r="S31" s="106"/>
      <c r="T31" s="105"/>
    </row>
    <row r="32" spans="1:20" s="113" customFormat="1" ht="12.7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</row>
    <row r="33" spans="1:20" s="113" customFormat="1" ht="12.75" customHeight="1">
      <c r="A33" s="105"/>
      <c r="B33" s="110"/>
      <c r="C33" s="108"/>
      <c r="D33" s="108"/>
      <c r="E33" s="107"/>
      <c r="F33" s="112"/>
      <c r="G33" s="112"/>
      <c r="H33" s="107"/>
      <c r="I33" s="108"/>
      <c r="J33" s="108"/>
      <c r="K33" s="107"/>
      <c r="L33" s="112"/>
      <c r="M33" s="108"/>
      <c r="N33" s="106"/>
      <c r="O33" s="106"/>
      <c r="P33" s="107"/>
      <c r="Q33" s="106"/>
      <c r="R33" s="105"/>
      <c r="S33" s="106"/>
      <c r="T33" s="105"/>
    </row>
    <row r="34" spans="1:20" s="113" customFormat="1" ht="12.75" customHeight="1">
      <c r="A34" s="111"/>
      <c r="B34" s="110"/>
      <c r="C34" s="108"/>
      <c r="D34" s="108"/>
      <c r="E34" s="107"/>
      <c r="F34" s="108"/>
      <c r="G34" s="109"/>
      <c r="H34" s="107"/>
      <c r="I34" s="108"/>
      <c r="J34" s="108"/>
      <c r="K34" s="107"/>
      <c r="L34" s="109"/>
      <c r="M34" s="108"/>
      <c r="N34" s="106"/>
      <c r="O34" s="106"/>
      <c r="P34" s="107"/>
      <c r="Q34" s="106"/>
      <c r="R34" s="105"/>
      <c r="S34" s="106"/>
      <c r="T34" s="105"/>
    </row>
    <row r="35" spans="1:20" s="113" customFormat="1" ht="12.75" customHeight="1">
      <c r="A35" s="111"/>
      <c r="B35" s="110"/>
      <c r="C35" s="108"/>
      <c r="D35" s="108"/>
      <c r="E35" s="107"/>
      <c r="F35" s="108"/>
      <c r="G35" s="109"/>
      <c r="H35" s="107"/>
      <c r="I35" s="108"/>
      <c r="J35" s="108"/>
      <c r="K35" s="107"/>
      <c r="L35" s="109"/>
      <c r="M35" s="108"/>
      <c r="N35" s="106"/>
      <c r="O35" s="106"/>
      <c r="P35" s="107"/>
      <c r="Q35" s="106"/>
      <c r="R35" s="105"/>
      <c r="S35" s="106"/>
      <c r="T35" s="105"/>
    </row>
    <row r="36" spans="1:20" s="113" customFormat="1" ht="12.75" customHeight="1">
      <c r="A36" s="111"/>
      <c r="B36" s="110"/>
      <c r="C36" s="108"/>
      <c r="D36" s="108"/>
      <c r="E36" s="107"/>
      <c r="F36" s="108"/>
      <c r="G36" s="109"/>
      <c r="H36" s="107"/>
      <c r="I36" s="108"/>
      <c r="J36" s="108"/>
      <c r="K36" s="107"/>
      <c r="L36" s="109"/>
      <c r="M36" s="108"/>
      <c r="N36" s="106"/>
      <c r="O36" s="106"/>
      <c r="P36" s="107"/>
      <c r="Q36" s="106"/>
      <c r="R36" s="105"/>
      <c r="S36" s="106"/>
      <c r="T36" s="105"/>
    </row>
    <row r="37" spans="1:20" s="113" customFormat="1" ht="12.75" customHeight="1">
      <c r="A37" s="111"/>
      <c r="B37" s="110"/>
      <c r="C37" s="108"/>
      <c r="D37" s="108"/>
      <c r="E37" s="107"/>
      <c r="F37" s="108"/>
      <c r="G37" s="109"/>
      <c r="H37" s="107"/>
      <c r="I37" s="108"/>
      <c r="J37" s="108"/>
      <c r="K37" s="107"/>
      <c r="L37" s="109"/>
      <c r="M37" s="108"/>
      <c r="N37" s="106"/>
      <c r="O37" s="106"/>
      <c r="P37" s="107"/>
      <c r="Q37" s="106"/>
      <c r="R37" s="105"/>
      <c r="S37" s="106"/>
      <c r="T37" s="105"/>
    </row>
    <row r="38" spans="1:20" s="113" customFormat="1" ht="12.75" customHeight="1">
      <c r="A38" s="111"/>
      <c r="B38" s="110"/>
      <c r="C38" s="108"/>
      <c r="D38" s="108"/>
      <c r="E38" s="107"/>
      <c r="F38" s="108"/>
      <c r="G38" s="109"/>
      <c r="H38" s="107"/>
      <c r="I38" s="108"/>
      <c r="J38" s="108"/>
      <c r="K38" s="107"/>
      <c r="L38" s="109"/>
      <c r="M38" s="108"/>
      <c r="N38" s="106"/>
      <c r="O38" s="106"/>
      <c r="P38" s="107"/>
      <c r="Q38" s="106"/>
      <c r="R38" s="105"/>
      <c r="S38" s="106"/>
      <c r="T38" s="105"/>
    </row>
    <row r="39" spans="1:20" s="113" customFormat="1" ht="12.75" customHeight="1">
      <c r="A39" s="111"/>
      <c r="B39" s="110"/>
      <c r="C39" s="108"/>
      <c r="D39" s="108"/>
      <c r="E39" s="107"/>
      <c r="F39" s="108"/>
      <c r="G39" s="109"/>
      <c r="H39" s="107"/>
      <c r="I39" s="108"/>
      <c r="J39" s="108"/>
      <c r="K39" s="107"/>
      <c r="L39" s="109"/>
      <c r="M39" s="108"/>
      <c r="N39" s="106"/>
      <c r="O39" s="106"/>
      <c r="P39" s="107"/>
      <c r="Q39" s="106"/>
      <c r="R39" s="105"/>
      <c r="S39" s="106"/>
      <c r="T39" s="105"/>
    </row>
    <row r="40" spans="1:20" s="113" customFormat="1" ht="12.7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</row>
    <row r="41" spans="1:20" s="113" customFormat="1" ht="12.7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</row>
    <row r="42" spans="1:20" s="113" customFormat="1" ht="12.75" customHeight="1">
      <c r="A42" s="105"/>
      <c r="B42" s="110"/>
      <c r="C42" s="108"/>
      <c r="D42" s="108"/>
      <c r="E42" s="107"/>
      <c r="F42" s="112"/>
      <c r="G42" s="112"/>
      <c r="H42" s="107"/>
      <c r="I42" s="108"/>
      <c r="J42" s="108"/>
      <c r="K42" s="107"/>
      <c r="L42" s="112"/>
      <c r="M42" s="108"/>
      <c r="N42" s="106"/>
      <c r="O42" s="106"/>
      <c r="P42" s="107"/>
      <c r="Q42" s="106"/>
      <c r="R42" s="105"/>
      <c r="S42" s="106"/>
      <c r="T42" s="105"/>
    </row>
    <row r="43" spans="1:20" s="113" customFormat="1" ht="12.75" customHeight="1">
      <c r="A43" s="111"/>
      <c r="B43" s="110"/>
      <c r="C43" s="108"/>
      <c r="D43" s="108"/>
      <c r="E43" s="107"/>
      <c r="F43" s="108"/>
      <c r="G43" s="109"/>
      <c r="H43" s="107"/>
      <c r="I43" s="108"/>
      <c r="J43" s="108"/>
      <c r="K43" s="107"/>
      <c r="L43" s="109"/>
      <c r="M43" s="108"/>
      <c r="N43" s="106"/>
      <c r="O43" s="106"/>
      <c r="P43" s="107"/>
      <c r="Q43" s="106"/>
      <c r="R43" s="105"/>
      <c r="S43" s="106"/>
      <c r="T43" s="105"/>
    </row>
    <row r="44" spans="1:20" s="113" customFormat="1" ht="12.75" customHeight="1">
      <c r="A44" s="111"/>
      <c r="B44" s="110"/>
      <c r="C44" s="108"/>
      <c r="D44" s="108"/>
      <c r="E44" s="107"/>
      <c r="F44" s="108"/>
      <c r="G44" s="109"/>
      <c r="H44" s="107"/>
      <c r="I44" s="108"/>
      <c r="J44" s="108"/>
      <c r="K44" s="107"/>
      <c r="L44" s="109"/>
      <c r="M44" s="108"/>
      <c r="N44" s="106"/>
      <c r="O44" s="106"/>
      <c r="P44" s="107"/>
      <c r="Q44" s="106"/>
      <c r="R44" s="105"/>
      <c r="S44" s="106"/>
      <c r="T44" s="105"/>
    </row>
    <row r="45" spans="1:20" s="113" customFormat="1" ht="12.75" customHeight="1">
      <c r="A45" s="111"/>
      <c r="B45" s="110"/>
      <c r="C45" s="108"/>
      <c r="D45" s="108"/>
      <c r="E45" s="107"/>
      <c r="F45" s="108"/>
      <c r="G45" s="109"/>
      <c r="H45" s="107"/>
      <c r="I45" s="108"/>
      <c r="J45" s="108"/>
      <c r="K45" s="107"/>
      <c r="L45" s="109"/>
      <c r="M45" s="108"/>
      <c r="N45" s="106"/>
      <c r="O45" s="106"/>
      <c r="P45" s="107"/>
      <c r="Q45" s="106"/>
      <c r="R45" s="105"/>
      <c r="S45" s="106"/>
      <c r="T45" s="105"/>
    </row>
    <row r="46" spans="1:20" ht="12.75">
      <c r="A46" s="111"/>
      <c r="B46" s="110"/>
      <c r="C46" s="108"/>
      <c r="D46" s="108"/>
      <c r="E46" s="107"/>
      <c r="F46" s="108"/>
      <c r="G46" s="109"/>
      <c r="H46" s="107"/>
      <c r="I46" s="108"/>
      <c r="J46" s="108"/>
      <c r="K46" s="107"/>
      <c r="L46" s="109"/>
      <c r="M46" s="108"/>
      <c r="N46" s="106"/>
      <c r="O46" s="106"/>
      <c r="P46" s="107"/>
      <c r="Q46" s="106"/>
      <c r="R46" s="105"/>
      <c r="S46" s="106"/>
      <c r="T46" s="105"/>
    </row>
    <row r="47" spans="1:20" ht="12.75">
      <c r="A47" s="111"/>
      <c r="B47" s="110"/>
      <c r="C47" s="108"/>
      <c r="D47" s="108"/>
      <c r="E47" s="107"/>
      <c r="F47" s="108"/>
      <c r="G47" s="109"/>
      <c r="H47" s="107"/>
      <c r="I47" s="108"/>
      <c r="J47" s="108"/>
      <c r="K47" s="107"/>
      <c r="L47" s="109"/>
      <c r="M47" s="108"/>
      <c r="N47" s="106"/>
      <c r="O47" s="106"/>
      <c r="P47" s="107"/>
      <c r="Q47" s="106"/>
      <c r="R47" s="105"/>
      <c r="S47" s="106"/>
      <c r="T47" s="105"/>
    </row>
    <row r="48" spans="1:20" ht="12.75">
      <c r="A48" s="111"/>
      <c r="B48" s="110"/>
      <c r="C48" s="108"/>
      <c r="D48" s="108"/>
      <c r="E48" s="107"/>
      <c r="F48" s="108"/>
      <c r="G48" s="109"/>
      <c r="H48" s="107"/>
      <c r="I48" s="108"/>
      <c r="J48" s="108"/>
      <c r="K48" s="107"/>
      <c r="L48" s="109"/>
      <c r="M48" s="108"/>
      <c r="N48" s="106"/>
      <c r="O48" s="106"/>
      <c r="P48" s="107"/>
      <c r="Q48" s="106"/>
      <c r="R48" s="105"/>
      <c r="S48" s="106"/>
      <c r="T48" s="105"/>
    </row>
    <row r="49" spans="1:20" ht="12.7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</row>
    <row r="50" spans="1:20" ht="12.75">
      <c r="A50" s="105"/>
      <c r="B50" s="110"/>
      <c r="C50" s="108"/>
      <c r="D50" s="108"/>
      <c r="E50" s="107"/>
      <c r="F50" s="112"/>
      <c r="G50" s="112"/>
      <c r="H50" s="126"/>
      <c r="I50" s="108"/>
      <c r="J50" s="108"/>
      <c r="K50" s="126"/>
      <c r="L50" s="112"/>
      <c r="M50" s="108"/>
      <c r="N50" s="106"/>
      <c r="O50" s="106"/>
      <c r="P50" s="107"/>
      <c r="Q50" s="106"/>
      <c r="R50" s="105"/>
      <c r="S50" s="106"/>
      <c r="T50" s="105"/>
    </row>
    <row r="51" spans="1:20" ht="12.75">
      <c r="A51" s="111"/>
      <c r="B51" s="110"/>
      <c r="C51" s="108"/>
      <c r="D51" s="108"/>
      <c r="E51" s="107"/>
      <c r="F51" s="108"/>
      <c r="G51" s="109"/>
      <c r="H51" s="126"/>
      <c r="I51" s="108"/>
      <c r="J51" s="108"/>
      <c r="K51" s="126"/>
      <c r="L51" s="109"/>
      <c r="M51" s="108"/>
      <c r="N51" s="106"/>
      <c r="O51" s="106"/>
      <c r="P51" s="107"/>
      <c r="Q51" s="106"/>
      <c r="R51" s="105"/>
      <c r="S51" s="106"/>
      <c r="T51" s="105"/>
    </row>
    <row r="52" spans="1:20" ht="12.75">
      <c r="A52" s="111"/>
      <c r="B52" s="110"/>
      <c r="C52" s="108"/>
      <c r="D52" s="108"/>
      <c r="E52" s="107"/>
      <c r="F52" s="108"/>
      <c r="G52" s="109"/>
      <c r="H52" s="126"/>
      <c r="I52" s="108"/>
      <c r="J52" s="108"/>
      <c r="K52" s="126"/>
      <c r="L52" s="109"/>
      <c r="M52" s="108"/>
      <c r="N52" s="106"/>
      <c r="O52" s="106"/>
      <c r="P52" s="107"/>
      <c r="Q52" s="106"/>
      <c r="R52" s="105"/>
      <c r="S52" s="106"/>
      <c r="T52" s="105"/>
    </row>
    <row r="53" spans="1:20" ht="12.75">
      <c r="A53" s="111"/>
      <c r="B53" s="110"/>
      <c r="C53" s="108"/>
      <c r="D53" s="108"/>
      <c r="E53" s="107"/>
      <c r="F53" s="108"/>
      <c r="G53" s="109"/>
      <c r="H53" s="126"/>
      <c r="I53" s="108"/>
      <c r="J53" s="108"/>
      <c r="K53" s="126"/>
      <c r="L53" s="109"/>
      <c r="M53" s="108"/>
      <c r="N53" s="106"/>
      <c r="O53" s="106"/>
      <c r="P53" s="107"/>
      <c r="Q53" s="106"/>
      <c r="R53" s="105"/>
      <c r="S53" s="106"/>
      <c r="T53" s="105"/>
    </row>
    <row r="54" spans="1:20" ht="12.75">
      <c r="A54" s="111"/>
      <c r="B54" s="110"/>
      <c r="C54" s="108"/>
      <c r="D54" s="108"/>
      <c r="E54" s="107"/>
      <c r="F54" s="108"/>
      <c r="G54" s="109"/>
      <c r="H54" s="126"/>
      <c r="I54" s="108"/>
      <c r="J54" s="108"/>
      <c r="K54" s="126"/>
      <c r="L54" s="109"/>
      <c r="M54" s="108"/>
      <c r="N54" s="106"/>
      <c r="O54" s="106"/>
      <c r="P54" s="107"/>
      <c r="Q54" s="106"/>
      <c r="R54" s="105"/>
      <c r="S54" s="106"/>
      <c r="T54" s="105"/>
    </row>
    <row r="55" spans="1:20" ht="12.75">
      <c r="A55" s="111"/>
      <c r="B55" s="110"/>
      <c r="C55" s="108"/>
      <c r="D55" s="108"/>
      <c r="E55" s="107"/>
      <c r="F55" s="108"/>
      <c r="G55" s="109"/>
      <c r="H55" s="126"/>
      <c r="I55" s="108"/>
      <c r="J55" s="108"/>
      <c r="K55" s="126"/>
      <c r="L55" s="109"/>
      <c r="M55" s="108"/>
      <c r="N55" s="106"/>
      <c r="O55" s="106"/>
      <c r="P55" s="107"/>
      <c r="Q55" s="106"/>
      <c r="R55" s="105"/>
      <c r="S55" s="106"/>
      <c r="T55" s="105"/>
    </row>
    <row r="56" spans="1:20" ht="12.75">
      <c r="A56" s="111"/>
      <c r="B56" s="110"/>
      <c r="C56" s="108"/>
      <c r="D56" s="108"/>
      <c r="E56" s="107"/>
      <c r="F56" s="108"/>
      <c r="G56" s="109"/>
      <c r="H56" s="126"/>
      <c r="I56" s="108"/>
      <c r="J56" s="108"/>
      <c r="K56" s="126"/>
      <c r="L56" s="109"/>
      <c r="M56" s="108"/>
      <c r="N56" s="106"/>
      <c r="O56" s="106"/>
      <c r="P56" s="107"/>
      <c r="Q56" s="106"/>
      <c r="R56" s="105"/>
      <c r="S56" s="106"/>
      <c r="T56" s="105"/>
    </row>
    <row r="57" spans="1:20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</row>
    <row r="58" spans="1:20" ht="12.75">
      <c r="A58" s="105"/>
      <c r="B58" s="110"/>
      <c r="C58" s="108"/>
      <c r="D58" s="108"/>
      <c r="E58" s="107"/>
      <c r="F58" s="112"/>
      <c r="G58" s="112"/>
      <c r="H58" s="126"/>
      <c r="I58" s="108"/>
      <c r="J58" s="108"/>
      <c r="K58" s="126"/>
      <c r="L58" s="112"/>
      <c r="M58" s="108"/>
      <c r="N58" s="106"/>
      <c r="O58" s="106"/>
      <c r="P58" s="107"/>
      <c r="Q58" s="106"/>
      <c r="R58" s="105"/>
      <c r="S58" s="106"/>
      <c r="T58" s="105"/>
    </row>
    <row r="59" spans="1:20" ht="12.75">
      <c r="A59" s="111"/>
      <c r="B59" s="110"/>
      <c r="C59" s="108"/>
      <c r="D59" s="108"/>
      <c r="E59" s="107"/>
      <c r="F59" s="108"/>
      <c r="G59" s="109"/>
      <c r="H59" s="126"/>
      <c r="I59" s="108"/>
      <c r="J59" s="108"/>
      <c r="K59" s="126"/>
      <c r="L59" s="109"/>
      <c r="M59" s="108"/>
      <c r="N59" s="106"/>
      <c r="O59" s="106"/>
      <c r="P59" s="107"/>
      <c r="Q59" s="106"/>
      <c r="R59" s="105"/>
      <c r="S59" s="106"/>
      <c r="T59" s="105"/>
    </row>
    <row r="60" spans="1:20" ht="12.75">
      <c r="A60" s="111"/>
      <c r="B60" s="110"/>
      <c r="C60" s="108"/>
      <c r="D60" s="108"/>
      <c r="E60" s="107"/>
      <c r="F60" s="108"/>
      <c r="G60" s="109"/>
      <c r="H60" s="126"/>
      <c r="I60" s="108"/>
      <c r="J60" s="108"/>
      <c r="K60" s="126"/>
      <c r="L60" s="109"/>
      <c r="M60" s="108"/>
      <c r="N60" s="106"/>
      <c r="O60" s="106"/>
      <c r="P60" s="107"/>
      <c r="Q60" s="106"/>
      <c r="R60" s="105"/>
      <c r="S60" s="106"/>
      <c r="T60" s="105"/>
    </row>
    <row r="61" spans="1:20" ht="12.75">
      <c r="A61" s="111"/>
      <c r="B61" s="110"/>
      <c r="C61" s="108"/>
      <c r="D61" s="108"/>
      <c r="E61" s="107"/>
      <c r="F61" s="108"/>
      <c r="G61" s="109"/>
      <c r="H61" s="126"/>
      <c r="I61" s="108"/>
      <c r="J61" s="108"/>
      <c r="K61" s="126"/>
      <c r="L61" s="109"/>
      <c r="M61" s="108"/>
      <c r="N61" s="106"/>
      <c r="O61" s="106"/>
      <c r="P61" s="107"/>
      <c r="Q61" s="106"/>
      <c r="R61" s="105"/>
      <c r="S61" s="106"/>
      <c r="T61" s="105"/>
    </row>
    <row r="62" spans="1:20" ht="12.75">
      <c r="A62" s="111"/>
      <c r="B62" s="110"/>
      <c r="C62" s="108"/>
      <c r="D62" s="108"/>
      <c r="E62" s="107"/>
      <c r="F62" s="108"/>
      <c r="G62" s="109"/>
      <c r="H62" s="126"/>
      <c r="I62" s="108"/>
      <c r="J62" s="108"/>
      <c r="K62" s="126"/>
      <c r="L62" s="109"/>
      <c r="M62" s="108"/>
      <c r="N62" s="106"/>
      <c r="O62" s="106"/>
      <c r="P62" s="107"/>
      <c r="Q62" s="106"/>
      <c r="R62" s="105"/>
      <c r="S62" s="106"/>
      <c r="T62" s="105"/>
    </row>
    <row r="63" spans="1:20" ht="12.75">
      <c r="A63" s="111"/>
      <c r="B63" s="110"/>
      <c r="C63" s="108"/>
      <c r="D63" s="108"/>
      <c r="E63" s="107"/>
      <c r="F63" s="108"/>
      <c r="G63" s="109"/>
      <c r="H63" s="126"/>
      <c r="I63" s="108"/>
      <c r="J63" s="108"/>
      <c r="K63" s="126"/>
      <c r="L63" s="109"/>
      <c r="M63" s="108"/>
      <c r="N63" s="106"/>
      <c r="O63" s="106"/>
      <c r="P63" s="107"/>
      <c r="Q63" s="106"/>
      <c r="R63" s="105"/>
      <c r="S63" s="106"/>
      <c r="T63" s="105"/>
    </row>
    <row r="64" spans="1:20" ht="12.75">
      <c r="A64" s="111"/>
      <c r="B64" s="110"/>
      <c r="C64" s="108"/>
      <c r="D64" s="108"/>
      <c r="E64" s="107"/>
      <c r="F64" s="108"/>
      <c r="G64" s="109"/>
      <c r="H64" s="126"/>
      <c r="I64" s="108"/>
      <c r="J64" s="108"/>
      <c r="K64" s="126"/>
      <c r="L64" s="109"/>
      <c r="M64" s="108"/>
      <c r="N64" s="106"/>
      <c r="O64" s="106"/>
      <c r="P64" s="107"/>
      <c r="Q64" s="106"/>
      <c r="R64" s="105"/>
      <c r="S64" s="106"/>
      <c r="T64" s="105"/>
    </row>
  </sheetData>
  <sheetProtection/>
  <mergeCells count="20">
    <mergeCell ref="K50:K56"/>
    <mergeCell ref="H50:H56"/>
    <mergeCell ref="H58:H64"/>
    <mergeCell ref="K58:K64"/>
    <mergeCell ref="A1:M1"/>
    <mergeCell ref="A2:M2"/>
    <mergeCell ref="A3:M3"/>
    <mergeCell ref="C4:D4"/>
    <mergeCell ref="E4:F4"/>
    <mergeCell ref="G4:H4"/>
    <mergeCell ref="I4:J4"/>
    <mergeCell ref="K4:M4"/>
    <mergeCell ref="A4:B5"/>
    <mergeCell ref="A23:B23"/>
    <mergeCell ref="A21:A22"/>
    <mergeCell ref="A6:A7"/>
    <mergeCell ref="A9:A10"/>
    <mergeCell ref="A12:A13"/>
    <mergeCell ref="A15:A16"/>
    <mergeCell ref="A18:A19"/>
  </mergeCells>
  <printOptions/>
  <pageMargins left="0.15748031496063" right="0.118110236220472" top="0.196850393700787" bottom="0.196850393700787" header="0.15748031496063" footer="0.118110236220472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zoomScalePageLayoutView="0" workbookViewId="0" topLeftCell="AC4">
      <selection activeCell="Q6" sqref="Q6"/>
    </sheetView>
  </sheetViews>
  <sheetFormatPr defaultColWidth="9.140625" defaultRowHeight="15"/>
  <cols>
    <col min="1" max="1" width="4.7109375" style="11" customWidth="1"/>
    <col min="2" max="2" width="12.28125" style="11" customWidth="1"/>
    <col min="3" max="3" width="16.00390625" style="11" customWidth="1"/>
    <col min="4" max="4" width="14.57421875" style="11" bestFit="1" customWidth="1"/>
    <col min="5" max="6" width="12.7109375" style="11" customWidth="1"/>
    <col min="7" max="7" width="8.421875" style="11" bestFit="1" customWidth="1"/>
    <col min="8" max="8" width="4.57421875" style="11" bestFit="1" customWidth="1"/>
    <col min="9" max="9" width="11.140625" style="11" bestFit="1" customWidth="1"/>
    <col min="10" max="10" width="6.28125" style="11" bestFit="1" customWidth="1"/>
    <col min="11" max="11" width="5.57421875" style="11" customWidth="1"/>
    <col min="12" max="12" width="11.8515625" style="11" customWidth="1"/>
    <col min="13" max="19" width="4.7109375" style="11" customWidth="1"/>
    <col min="20" max="20" width="9.140625" style="11" bestFit="1" customWidth="1"/>
    <col min="21" max="21" width="4.00390625" style="11" bestFit="1" customWidth="1"/>
    <col min="22" max="22" width="16.140625" style="11" bestFit="1" customWidth="1"/>
    <col min="23" max="23" width="15.421875" style="11" bestFit="1" customWidth="1"/>
    <col min="24" max="24" width="7.8515625" style="11" customWidth="1"/>
    <col min="25" max="25" width="10.421875" style="11" customWidth="1"/>
    <col min="26" max="26" width="11.00390625" style="11" customWidth="1"/>
    <col min="27" max="27" width="20.28125" style="11" bestFit="1" customWidth="1"/>
    <col min="28" max="28" width="6.140625" style="11" bestFit="1" customWidth="1"/>
    <col min="29" max="43" width="4.7109375" style="11" customWidth="1"/>
  </cols>
  <sheetData>
    <row r="1" spans="1:42" ht="18.75">
      <c r="A1" s="136" t="s">
        <v>573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</row>
    <row r="2" spans="1:43" s="62" customFormat="1" ht="12.75">
      <c r="A2" s="89" t="s">
        <v>574</v>
      </c>
      <c r="B2" s="89"/>
      <c r="C2" s="90" t="s">
        <v>583</v>
      </c>
      <c r="D2" s="89"/>
      <c r="E2" s="89" t="s">
        <v>575</v>
      </c>
      <c r="F2" s="89"/>
      <c r="G2" s="89"/>
      <c r="H2" s="89"/>
      <c r="I2" s="91"/>
      <c r="J2" s="89"/>
      <c r="K2" s="89"/>
      <c r="L2" s="89" t="s">
        <v>576</v>
      </c>
      <c r="M2" s="89"/>
      <c r="N2" s="89"/>
      <c r="O2" s="89"/>
      <c r="P2" s="89" t="s">
        <v>577</v>
      </c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61"/>
    </row>
    <row r="3" spans="1:42" ht="126.75" customHeight="1">
      <c r="A3" s="92" t="s">
        <v>0</v>
      </c>
      <c r="B3" s="92" t="s">
        <v>1</v>
      </c>
      <c r="C3" s="92" t="s">
        <v>2</v>
      </c>
      <c r="D3" s="92" t="s">
        <v>3</v>
      </c>
      <c r="E3" s="92" t="s">
        <v>4</v>
      </c>
      <c r="F3" s="92" t="s">
        <v>4</v>
      </c>
      <c r="G3" s="92"/>
      <c r="H3" s="92" t="s">
        <v>5</v>
      </c>
      <c r="I3" s="92" t="s">
        <v>6</v>
      </c>
      <c r="J3" s="92" t="s">
        <v>449</v>
      </c>
      <c r="K3" s="92" t="s">
        <v>7</v>
      </c>
      <c r="L3" s="92" t="s">
        <v>8</v>
      </c>
      <c r="M3" s="93" t="s">
        <v>9</v>
      </c>
      <c r="N3" s="92" t="s">
        <v>10</v>
      </c>
      <c r="O3" s="92" t="s">
        <v>11</v>
      </c>
      <c r="P3" s="92" t="s">
        <v>12</v>
      </c>
      <c r="Q3" s="92" t="s">
        <v>248</v>
      </c>
      <c r="R3" s="92" t="s">
        <v>249</v>
      </c>
      <c r="S3" s="92" t="s">
        <v>250</v>
      </c>
      <c r="T3" s="92" t="s">
        <v>13</v>
      </c>
      <c r="U3" s="92" t="s">
        <v>226</v>
      </c>
      <c r="V3" s="92" t="s">
        <v>227</v>
      </c>
      <c r="W3" s="92" t="s">
        <v>228</v>
      </c>
      <c r="X3" s="133" t="s">
        <v>251</v>
      </c>
      <c r="Y3" s="134"/>
      <c r="Z3" s="134"/>
      <c r="AA3" s="134"/>
      <c r="AB3" s="135"/>
      <c r="AC3" s="92" t="s">
        <v>234</v>
      </c>
      <c r="AD3" s="92" t="s">
        <v>235</v>
      </c>
      <c r="AE3" s="92" t="s">
        <v>236</v>
      </c>
      <c r="AF3" s="92" t="s">
        <v>237</v>
      </c>
      <c r="AG3" s="92" t="s">
        <v>238</v>
      </c>
      <c r="AH3" s="92" t="s">
        <v>239</v>
      </c>
      <c r="AI3" s="92" t="s">
        <v>240</v>
      </c>
      <c r="AJ3" s="92" t="s">
        <v>241</v>
      </c>
      <c r="AK3" s="92" t="s">
        <v>242</v>
      </c>
      <c r="AL3" s="92" t="s">
        <v>243</v>
      </c>
      <c r="AM3" s="92" t="s">
        <v>244</v>
      </c>
      <c r="AN3" s="92" t="s">
        <v>245</v>
      </c>
      <c r="AO3" s="92" t="s">
        <v>246</v>
      </c>
      <c r="AP3" s="92" t="s">
        <v>247</v>
      </c>
    </row>
    <row r="4" spans="1:42" ht="23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 t="s">
        <v>229</v>
      </c>
      <c r="Y4" s="94" t="s">
        <v>230</v>
      </c>
      <c r="Z4" s="94" t="s">
        <v>231</v>
      </c>
      <c r="AA4" s="94" t="s">
        <v>232</v>
      </c>
      <c r="AB4" s="94" t="s">
        <v>233</v>
      </c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</row>
    <row r="5" spans="1:42" ht="12.75" customHeight="1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5"/>
      <c r="G5" s="96">
        <f>DATE(2012,9,30)</f>
        <v>41182</v>
      </c>
      <c r="H5" s="94">
        <v>6</v>
      </c>
      <c r="I5" s="94">
        <v>7</v>
      </c>
      <c r="J5" s="94" t="s">
        <v>448</v>
      </c>
      <c r="K5" s="94">
        <v>8</v>
      </c>
      <c r="L5" s="94">
        <v>9</v>
      </c>
      <c r="M5" s="94">
        <v>10</v>
      </c>
      <c r="N5" s="94">
        <v>11</v>
      </c>
      <c r="O5" s="94">
        <v>12</v>
      </c>
      <c r="P5" s="94">
        <v>13</v>
      </c>
      <c r="Q5" s="94">
        <v>14</v>
      </c>
      <c r="R5" s="94">
        <v>15</v>
      </c>
      <c r="S5" s="94">
        <v>16</v>
      </c>
      <c r="T5" s="94">
        <v>17</v>
      </c>
      <c r="U5" s="94">
        <v>18</v>
      </c>
      <c r="V5" s="94">
        <v>19</v>
      </c>
      <c r="W5" s="94">
        <v>20</v>
      </c>
      <c r="X5" s="94" t="s">
        <v>252</v>
      </c>
      <c r="Y5" s="94" t="s">
        <v>253</v>
      </c>
      <c r="Z5" s="94" t="s">
        <v>254</v>
      </c>
      <c r="AA5" s="94" t="s">
        <v>255</v>
      </c>
      <c r="AB5" s="94"/>
      <c r="AC5" s="94">
        <v>22</v>
      </c>
      <c r="AD5" s="94">
        <v>23</v>
      </c>
      <c r="AE5" s="94">
        <v>24</v>
      </c>
      <c r="AF5" s="94">
        <v>25</v>
      </c>
      <c r="AG5" s="94">
        <v>26</v>
      </c>
      <c r="AH5" s="94">
        <v>27</v>
      </c>
      <c r="AI5" s="94">
        <v>28</v>
      </c>
      <c r="AJ5" s="94">
        <v>29</v>
      </c>
      <c r="AK5" s="94">
        <v>30</v>
      </c>
      <c r="AL5" s="94">
        <v>31</v>
      </c>
      <c r="AM5" s="94">
        <v>32</v>
      </c>
      <c r="AN5" s="94">
        <v>33</v>
      </c>
      <c r="AO5" s="94">
        <v>34</v>
      </c>
      <c r="AP5" s="94">
        <v>35</v>
      </c>
    </row>
    <row r="6" spans="1:43" s="20" customFormat="1" ht="12.75" customHeight="1">
      <c r="A6" s="97">
        <v>1</v>
      </c>
      <c r="B6" s="98">
        <v>833018794182</v>
      </c>
      <c r="C6" s="2" t="s">
        <v>38</v>
      </c>
      <c r="D6" s="97" t="s">
        <v>271</v>
      </c>
      <c r="E6" s="67" t="s">
        <v>588</v>
      </c>
      <c r="F6" s="67">
        <v>37390</v>
      </c>
      <c r="G6" s="99">
        <f>YEAR(G5)-YEAR(F6)</f>
        <v>10</v>
      </c>
      <c r="H6" s="2" t="s">
        <v>19</v>
      </c>
      <c r="I6" s="3" t="s">
        <v>22</v>
      </c>
      <c r="J6" s="3" t="s">
        <v>578</v>
      </c>
      <c r="K6" s="97" t="s">
        <v>256</v>
      </c>
      <c r="L6" s="97" t="s">
        <v>257</v>
      </c>
      <c r="M6" s="97" t="s">
        <v>258</v>
      </c>
      <c r="N6" s="97">
        <v>6</v>
      </c>
      <c r="O6" s="97">
        <v>5</v>
      </c>
      <c r="P6" s="97"/>
      <c r="Q6" s="97"/>
      <c r="R6" s="2" t="s">
        <v>390</v>
      </c>
      <c r="S6" s="97">
        <v>6</v>
      </c>
      <c r="T6" s="2" t="s">
        <v>17</v>
      </c>
      <c r="U6" s="2">
        <v>253</v>
      </c>
      <c r="V6" s="97" t="s">
        <v>465</v>
      </c>
      <c r="W6" s="97" t="s">
        <v>464</v>
      </c>
      <c r="X6" s="97" t="s">
        <v>259</v>
      </c>
      <c r="Y6" s="97" t="s">
        <v>260</v>
      </c>
      <c r="Z6" s="97" t="s">
        <v>260</v>
      </c>
      <c r="AA6" s="97" t="s">
        <v>68</v>
      </c>
      <c r="AB6" s="97">
        <v>517640</v>
      </c>
      <c r="AC6" s="97">
        <v>1</v>
      </c>
      <c r="AD6" s="97">
        <v>1</v>
      </c>
      <c r="AE6" s="97">
        <v>2</v>
      </c>
      <c r="AF6" s="97">
        <v>0</v>
      </c>
      <c r="AG6" s="97">
        <v>1</v>
      </c>
      <c r="AH6" s="97">
        <v>2</v>
      </c>
      <c r="AI6" s="97">
        <v>0</v>
      </c>
      <c r="AJ6" s="97">
        <v>0</v>
      </c>
      <c r="AK6" s="97">
        <v>0</v>
      </c>
      <c r="AL6" s="97">
        <v>0</v>
      </c>
      <c r="AM6" s="97">
        <v>0</v>
      </c>
      <c r="AN6" s="97">
        <v>1</v>
      </c>
      <c r="AO6" s="97">
        <v>1</v>
      </c>
      <c r="AP6" s="97">
        <v>1</v>
      </c>
      <c r="AQ6" s="19"/>
    </row>
    <row r="7" spans="1:43" s="20" customFormat="1" ht="12.75" customHeight="1">
      <c r="A7" s="97">
        <v>2</v>
      </c>
      <c r="B7" s="100">
        <v>509545864826</v>
      </c>
      <c r="C7" s="2" t="s">
        <v>30</v>
      </c>
      <c r="D7" s="97" t="s">
        <v>270</v>
      </c>
      <c r="E7" s="67" t="s">
        <v>31</v>
      </c>
      <c r="F7" s="67">
        <v>37438</v>
      </c>
      <c r="G7" s="99">
        <f>YEAR(G5)-YEAR(F7)</f>
        <v>10</v>
      </c>
      <c r="H7" s="2" t="s">
        <v>19</v>
      </c>
      <c r="I7" s="21" t="s">
        <v>26</v>
      </c>
      <c r="J7" s="21" t="s">
        <v>578</v>
      </c>
      <c r="K7" s="97" t="s">
        <v>256</v>
      </c>
      <c r="L7" s="97" t="s">
        <v>257</v>
      </c>
      <c r="M7" s="97" t="s">
        <v>258</v>
      </c>
      <c r="N7" s="97">
        <v>6</v>
      </c>
      <c r="O7" s="97">
        <v>5</v>
      </c>
      <c r="P7" s="97"/>
      <c r="Q7" s="97"/>
      <c r="R7" s="2" t="s">
        <v>390</v>
      </c>
      <c r="S7" s="97">
        <v>6</v>
      </c>
      <c r="T7" s="2" t="s">
        <v>32</v>
      </c>
      <c r="U7" s="2">
        <v>271</v>
      </c>
      <c r="V7" s="97" t="s">
        <v>463</v>
      </c>
      <c r="W7" s="97" t="s">
        <v>462</v>
      </c>
      <c r="X7" s="97" t="s">
        <v>259</v>
      </c>
      <c r="Y7" s="97" t="s">
        <v>260</v>
      </c>
      <c r="Z7" s="97" t="s">
        <v>260</v>
      </c>
      <c r="AA7" s="97" t="s">
        <v>68</v>
      </c>
      <c r="AB7" s="97">
        <v>517640</v>
      </c>
      <c r="AC7" s="97">
        <v>1</v>
      </c>
      <c r="AD7" s="97">
        <v>1</v>
      </c>
      <c r="AE7" s="97">
        <v>2</v>
      </c>
      <c r="AF7" s="97">
        <v>0</v>
      </c>
      <c r="AG7" s="97">
        <v>1</v>
      </c>
      <c r="AH7" s="97">
        <v>2</v>
      </c>
      <c r="AI7" s="97">
        <v>0</v>
      </c>
      <c r="AJ7" s="97">
        <v>0</v>
      </c>
      <c r="AK7" s="97">
        <v>0</v>
      </c>
      <c r="AL7" s="97">
        <v>0</v>
      </c>
      <c r="AM7" s="97">
        <v>0</v>
      </c>
      <c r="AN7" s="97">
        <v>1</v>
      </c>
      <c r="AO7" s="97">
        <v>1</v>
      </c>
      <c r="AP7" s="97">
        <v>1</v>
      </c>
      <c r="AQ7" s="19"/>
    </row>
    <row r="8" spans="1:43" s="20" customFormat="1" ht="12.75" customHeight="1">
      <c r="A8" s="97">
        <v>3</v>
      </c>
      <c r="B8" s="100">
        <v>482608979494</v>
      </c>
      <c r="C8" s="2" t="s">
        <v>68</v>
      </c>
      <c r="D8" s="97" t="s">
        <v>275</v>
      </c>
      <c r="E8" s="67" t="s">
        <v>69</v>
      </c>
      <c r="F8" s="67">
        <v>37120</v>
      </c>
      <c r="G8" s="99">
        <f>YEAR(G5)-YEAR(F8)</f>
        <v>11</v>
      </c>
      <c r="H8" s="2" t="s">
        <v>19</v>
      </c>
      <c r="I8" s="3" t="s">
        <v>47</v>
      </c>
      <c r="J8" s="3" t="s">
        <v>579</v>
      </c>
      <c r="K8" s="97" t="s">
        <v>256</v>
      </c>
      <c r="L8" s="97" t="s">
        <v>257</v>
      </c>
      <c r="M8" s="97" t="s">
        <v>258</v>
      </c>
      <c r="N8" s="97">
        <v>6</v>
      </c>
      <c r="O8" s="97">
        <v>5</v>
      </c>
      <c r="P8" s="97"/>
      <c r="Q8" s="97"/>
      <c r="R8" s="2" t="s">
        <v>390</v>
      </c>
      <c r="S8" s="97">
        <v>6</v>
      </c>
      <c r="T8" s="2" t="s">
        <v>25</v>
      </c>
      <c r="U8" s="2">
        <v>261</v>
      </c>
      <c r="V8" s="97" t="s">
        <v>470</v>
      </c>
      <c r="W8" s="97" t="s">
        <v>469</v>
      </c>
      <c r="X8" s="97" t="s">
        <v>259</v>
      </c>
      <c r="Y8" s="97" t="s">
        <v>260</v>
      </c>
      <c r="Z8" s="97" t="s">
        <v>260</v>
      </c>
      <c r="AA8" s="97" t="s">
        <v>68</v>
      </c>
      <c r="AB8" s="97">
        <v>517640</v>
      </c>
      <c r="AC8" s="97">
        <v>1</v>
      </c>
      <c r="AD8" s="97">
        <v>1</v>
      </c>
      <c r="AE8" s="97">
        <v>2</v>
      </c>
      <c r="AF8" s="97">
        <v>0</v>
      </c>
      <c r="AG8" s="97">
        <v>1</v>
      </c>
      <c r="AH8" s="97">
        <v>2</v>
      </c>
      <c r="AI8" s="97">
        <v>0</v>
      </c>
      <c r="AJ8" s="97">
        <v>0</v>
      </c>
      <c r="AK8" s="97">
        <v>0</v>
      </c>
      <c r="AL8" s="97">
        <v>0</v>
      </c>
      <c r="AM8" s="97">
        <v>0</v>
      </c>
      <c r="AN8" s="97">
        <v>1</v>
      </c>
      <c r="AO8" s="97">
        <v>1</v>
      </c>
      <c r="AP8" s="97">
        <v>1</v>
      </c>
      <c r="AQ8" s="19"/>
    </row>
    <row r="9" spans="1:43" s="20" customFormat="1" ht="12.75" customHeight="1">
      <c r="A9" s="97">
        <v>4</v>
      </c>
      <c r="B9" s="100">
        <v>454843475525</v>
      </c>
      <c r="C9" s="2" t="s">
        <v>45</v>
      </c>
      <c r="D9" s="97" t="s">
        <v>272</v>
      </c>
      <c r="E9" s="67" t="s">
        <v>46</v>
      </c>
      <c r="F9" s="67">
        <v>37158</v>
      </c>
      <c r="G9" s="99">
        <f>YEAR(G5)-YEAR(F9)</f>
        <v>11</v>
      </c>
      <c r="H9" s="2" t="s">
        <v>19</v>
      </c>
      <c r="I9" s="3" t="s">
        <v>47</v>
      </c>
      <c r="J9" s="3" t="s">
        <v>579</v>
      </c>
      <c r="K9" s="97" t="s">
        <v>256</v>
      </c>
      <c r="L9" s="97" t="s">
        <v>257</v>
      </c>
      <c r="M9" s="97" t="s">
        <v>258</v>
      </c>
      <c r="N9" s="97">
        <v>6</v>
      </c>
      <c r="O9" s="97">
        <v>5</v>
      </c>
      <c r="P9" s="97"/>
      <c r="Q9" s="97"/>
      <c r="R9" s="2" t="s">
        <v>391</v>
      </c>
      <c r="S9" s="97">
        <v>6</v>
      </c>
      <c r="T9" s="2" t="s">
        <v>25</v>
      </c>
      <c r="U9" s="2">
        <v>262</v>
      </c>
      <c r="V9" s="97" t="s">
        <v>467</v>
      </c>
      <c r="W9" s="97" t="s">
        <v>466</v>
      </c>
      <c r="X9" s="97" t="s">
        <v>259</v>
      </c>
      <c r="Y9" s="97" t="s">
        <v>260</v>
      </c>
      <c r="Z9" s="97" t="s">
        <v>260</v>
      </c>
      <c r="AA9" s="97" t="s">
        <v>483</v>
      </c>
      <c r="AB9" s="97">
        <v>517640</v>
      </c>
      <c r="AC9" s="97">
        <v>1</v>
      </c>
      <c r="AD9" s="97">
        <v>1</v>
      </c>
      <c r="AE9" s="97">
        <v>2</v>
      </c>
      <c r="AF9" s="97">
        <v>0</v>
      </c>
      <c r="AG9" s="97">
        <v>1</v>
      </c>
      <c r="AH9" s="97">
        <v>2</v>
      </c>
      <c r="AI9" s="97">
        <v>0</v>
      </c>
      <c r="AJ9" s="97">
        <v>0</v>
      </c>
      <c r="AK9" s="97">
        <v>0</v>
      </c>
      <c r="AL9" s="97">
        <v>0</v>
      </c>
      <c r="AM9" s="97">
        <v>0</v>
      </c>
      <c r="AN9" s="97">
        <v>1</v>
      </c>
      <c r="AO9" s="97">
        <v>1</v>
      </c>
      <c r="AP9" s="97">
        <v>1</v>
      </c>
      <c r="AQ9" s="19"/>
    </row>
    <row r="10" spans="1:43" s="20" customFormat="1" ht="12.75" customHeight="1">
      <c r="A10" s="97">
        <v>5</v>
      </c>
      <c r="B10" s="100">
        <v>438710604981</v>
      </c>
      <c r="C10" s="2" t="s">
        <v>50</v>
      </c>
      <c r="D10" s="97" t="s">
        <v>265</v>
      </c>
      <c r="E10" s="67" t="s">
        <v>40</v>
      </c>
      <c r="F10" s="67">
        <v>37412</v>
      </c>
      <c r="G10" s="99">
        <f>YEAR(G5)-YEAR(F10)</f>
        <v>10</v>
      </c>
      <c r="H10" s="2" t="s">
        <v>19</v>
      </c>
      <c r="I10" s="2" t="s">
        <v>52</v>
      </c>
      <c r="J10" s="2" t="s">
        <v>578</v>
      </c>
      <c r="K10" s="97" t="s">
        <v>256</v>
      </c>
      <c r="L10" s="97" t="s">
        <v>257</v>
      </c>
      <c r="M10" s="97" t="s">
        <v>258</v>
      </c>
      <c r="N10" s="97">
        <v>6</v>
      </c>
      <c r="O10" s="97">
        <v>5</v>
      </c>
      <c r="P10" s="97"/>
      <c r="Q10" s="97"/>
      <c r="R10" s="2" t="s">
        <v>390</v>
      </c>
      <c r="S10" s="97">
        <v>6</v>
      </c>
      <c r="T10" s="2" t="s">
        <v>51</v>
      </c>
      <c r="U10" s="2">
        <v>291</v>
      </c>
      <c r="V10" s="97" t="s">
        <v>456</v>
      </c>
      <c r="W10" s="97" t="s">
        <v>455</v>
      </c>
      <c r="X10" s="97" t="s">
        <v>259</v>
      </c>
      <c r="Y10" s="97" t="s">
        <v>260</v>
      </c>
      <c r="Z10" s="97" t="s">
        <v>260</v>
      </c>
      <c r="AA10" s="97" t="s">
        <v>68</v>
      </c>
      <c r="AB10" s="97">
        <v>517640</v>
      </c>
      <c r="AC10" s="97">
        <v>1</v>
      </c>
      <c r="AD10" s="97">
        <v>1</v>
      </c>
      <c r="AE10" s="97">
        <v>2</v>
      </c>
      <c r="AF10" s="97">
        <v>0</v>
      </c>
      <c r="AG10" s="97">
        <v>1</v>
      </c>
      <c r="AH10" s="97">
        <v>2</v>
      </c>
      <c r="AI10" s="97">
        <v>0</v>
      </c>
      <c r="AJ10" s="97">
        <v>0</v>
      </c>
      <c r="AK10" s="97">
        <v>0</v>
      </c>
      <c r="AL10" s="97">
        <v>0</v>
      </c>
      <c r="AM10" s="97">
        <v>0</v>
      </c>
      <c r="AN10" s="97">
        <v>1</v>
      </c>
      <c r="AO10" s="97">
        <v>1</v>
      </c>
      <c r="AP10" s="97">
        <v>1</v>
      </c>
      <c r="AQ10" s="19"/>
    </row>
    <row r="11" spans="1:43" s="20" customFormat="1" ht="12.75" customHeight="1">
      <c r="A11" s="97">
        <v>6</v>
      </c>
      <c r="B11" s="100" t="s">
        <v>600</v>
      </c>
      <c r="C11" s="2" t="s">
        <v>66</v>
      </c>
      <c r="D11" s="97" t="s">
        <v>267</v>
      </c>
      <c r="E11" s="67" t="s">
        <v>67</v>
      </c>
      <c r="F11" s="67">
        <v>37423</v>
      </c>
      <c r="G11" s="99">
        <f>YEAR(G5)-YEAR(F11)</f>
        <v>10</v>
      </c>
      <c r="H11" s="2" t="s">
        <v>14</v>
      </c>
      <c r="I11" s="2" t="s">
        <v>22</v>
      </c>
      <c r="J11" s="2" t="s">
        <v>578</v>
      </c>
      <c r="K11" s="97" t="s">
        <v>256</v>
      </c>
      <c r="L11" s="97" t="s">
        <v>257</v>
      </c>
      <c r="M11" s="97" t="s">
        <v>258</v>
      </c>
      <c r="N11" s="97">
        <v>6</v>
      </c>
      <c r="O11" s="97">
        <v>5</v>
      </c>
      <c r="P11" s="97"/>
      <c r="Q11" s="97"/>
      <c r="R11" s="3" t="s">
        <v>390</v>
      </c>
      <c r="S11" s="97">
        <v>6</v>
      </c>
      <c r="T11" s="2" t="s">
        <v>51</v>
      </c>
      <c r="U11" s="2">
        <v>292</v>
      </c>
      <c r="V11" s="97" t="s">
        <v>321</v>
      </c>
      <c r="W11" s="97" t="s">
        <v>404</v>
      </c>
      <c r="X11" s="97" t="s">
        <v>259</v>
      </c>
      <c r="Y11" s="97" t="s">
        <v>260</v>
      </c>
      <c r="Z11" s="97" t="s">
        <v>260</v>
      </c>
      <c r="AA11" s="97" t="s">
        <v>68</v>
      </c>
      <c r="AB11" s="97">
        <v>517640</v>
      </c>
      <c r="AC11" s="97">
        <v>1</v>
      </c>
      <c r="AD11" s="97">
        <v>1</v>
      </c>
      <c r="AE11" s="97">
        <v>2</v>
      </c>
      <c r="AF11" s="97">
        <v>0</v>
      </c>
      <c r="AG11" s="97">
        <v>1</v>
      </c>
      <c r="AH11" s="97">
        <v>2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1</v>
      </c>
      <c r="AO11" s="97">
        <v>1</v>
      </c>
      <c r="AP11" s="97">
        <v>1</v>
      </c>
      <c r="AQ11" s="19"/>
    </row>
    <row r="12" spans="1:43" s="20" customFormat="1" ht="12.75" customHeight="1">
      <c r="A12" s="97">
        <v>7</v>
      </c>
      <c r="B12" s="100"/>
      <c r="C12" s="99" t="s">
        <v>30</v>
      </c>
      <c r="D12" s="97" t="s">
        <v>281</v>
      </c>
      <c r="E12" s="101">
        <v>37053</v>
      </c>
      <c r="F12" s="101">
        <v>37053</v>
      </c>
      <c r="G12" s="99">
        <f>YEAR(G5)-YEAR(F12)</f>
        <v>11</v>
      </c>
      <c r="H12" s="2" t="s">
        <v>14</v>
      </c>
      <c r="I12" s="99" t="s">
        <v>26</v>
      </c>
      <c r="J12" s="99" t="s">
        <v>578</v>
      </c>
      <c r="K12" s="97" t="s">
        <v>256</v>
      </c>
      <c r="L12" s="97" t="s">
        <v>257</v>
      </c>
      <c r="M12" s="97" t="s">
        <v>258</v>
      </c>
      <c r="N12" s="97">
        <v>6</v>
      </c>
      <c r="O12" s="97">
        <v>5</v>
      </c>
      <c r="P12" s="97"/>
      <c r="Q12" s="97"/>
      <c r="R12" s="3" t="s">
        <v>391</v>
      </c>
      <c r="S12" s="97">
        <v>6</v>
      </c>
      <c r="T12" s="99" t="s">
        <v>33</v>
      </c>
      <c r="U12" s="99">
        <v>295</v>
      </c>
      <c r="V12" s="97" t="s">
        <v>364</v>
      </c>
      <c r="W12" s="97" t="s">
        <v>603</v>
      </c>
      <c r="X12" s="97" t="s">
        <v>259</v>
      </c>
      <c r="Y12" s="97" t="s">
        <v>260</v>
      </c>
      <c r="Z12" s="97" t="s">
        <v>260</v>
      </c>
      <c r="AA12" s="97" t="s">
        <v>68</v>
      </c>
      <c r="AB12" s="97">
        <v>517640</v>
      </c>
      <c r="AC12" s="97">
        <v>1</v>
      </c>
      <c r="AD12" s="97">
        <v>1</v>
      </c>
      <c r="AE12" s="97">
        <v>2</v>
      </c>
      <c r="AF12" s="97">
        <v>0</v>
      </c>
      <c r="AG12" s="97">
        <v>1</v>
      </c>
      <c r="AH12" s="97">
        <v>2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1</v>
      </c>
      <c r="AO12" s="97">
        <v>1</v>
      </c>
      <c r="AP12" s="97">
        <v>1</v>
      </c>
      <c r="AQ12" s="19"/>
    </row>
    <row r="13" spans="1:43" s="20" customFormat="1" ht="12.75" customHeight="1">
      <c r="A13" s="97">
        <v>8</v>
      </c>
      <c r="B13" s="100">
        <v>614822958694</v>
      </c>
      <c r="C13" s="2" t="s">
        <v>53</v>
      </c>
      <c r="D13" s="97" t="s">
        <v>273</v>
      </c>
      <c r="E13" s="68" t="s">
        <v>54</v>
      </c>
      <c r="F13" s="68">
        <v>36652</v>
      </c>
      <c r="G13" s="99">
        <f>YEAR(G5)-YEAR(F13)</f>
        <v>12</v>
      </c>
      <c r="H13" s="2" t="s">
        <v>19</v>
      </c>
      <c r="I13" s="3" t="s">
        <v>56</v>
      </c>
      <c r="J13" s="3" t="s">
        <v>579</v>
      </c>
      <c r="K13" s="97" t="s">
        <v>256</v>
      </c>
      <c r="L13" s="97" t="s">
        <v>257</v>
      </c>
      <c r="M13" s="97" t="s">
        <v>258</v>
      </c>
      <c r="N13" s="97">
        <v>6</v>
      </c>
      <c r="O13" s="97">
        <v>5</v>
      </c>
      <c r="P13" s="97"/>
      <c r="Q13" s="97"/>
      <c r="R13" s="2" t="s">
        <v>390</v>
      </c>
      <c r="S13" s="97">
        <v>6</v>
      </c>
      <c r="T13" s="2" t="s">
        <v>55</v>
      </c>
      <c r="U13" s="2">
        <v>286</v>
      </c>
      <c r="V13" s="97" t="s">
        <v>468</v>
      </c>
      <c r="W13" s="97" t="s">
        <v>347</v>
      </c>
      <c r="X13" s="97" t="s">
        <v>259</v>
      </c>
      <c r="Y13" s="97" t="s">
        <v>260</v>
      </c>
      <c r="Z13" s="97" t="s">
        <v>260</v>
      </c>
      <c r="AA13" s="97" t="s">
        <v>68</v>
      </c>
      <c r="AB13" s="97">
        <v>517640</v>
      </c>
      <c r="AC13" s="97">
        <v>1</v>
      </c>
      <c r="AD13" s="97">
        <v>1</v>
      </c>
      <c r="AE13" s="97">
        <v>2</v>
      </c>
      <c r="AF13" s="97">
        <v>0</v>
      </c>
      <c r="AG13" s="97">
        <v>1</v>
      </c>
      <c r="AH13" s="97">
        <v>2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1</v>
      </c>
      <c r="AO13" s="97">
        <v>1</v>
      </c>
      <c r="AP13" s="97">
        <v>1</v>
      </c>
      <c r="AQ13" s="19"/>
    </row>
    <row r="14" spans="1:43" s="20" customFormat="1" ht="12.75" customHeight="1">
      <c r="A14" s="97">
        <v>9</v>
      </c>
      <c r="B14" s="100"/>
      <c r="C14" s="2" t="s">
        <v>34</v>
      </c>
      <c r="D14" s="97" t="s">
        <v>263</v>
      </c>
      <c r="E14" s="66" t="s">
        <v>35</v>
      </c>
      <c r="F14" s="68">
        <v>37416</v>
      </c>
      <c r="G14" s="99">
        <f>YEAR(G5)-YEAR(F14)</f>
        <v>10</v>
      </c>
      <c r="H14" s="2" t="s">
        <v>14</v>
      </c>
      <c r="I14" s="2" t="s">
        <v>37</v>
      </c>
      <c r="J14" s="2" t="s">
        <v>578</v>
      </c>
      <c r="K14" s="97" t="s">
        <v>256</v>
      </c>
      <c r="L14" s="97" t="s">
        <v>257</v>
      </c>
      <c r="M14" s="97" t="s">
        <v>258</v>
      </c>
      <c r="N14" s="97">
        <v>6</v>
      </c>
      <c r="O14" s="97">
        <v>5</v>
      </c>
      <c r="P14" s="97"/>
      <c r="Q14" s="97"/>
      <c r="R14" s="3" t="s">
        <v>390</v>
      </c>
      <c r="S14" s="97">
        <v>6</v>
      </c>
      <c r="T14" s="2" t="s">
        <v>36</v>
      </c>
      <c r="U14" s="2">
        <v>264</v>
      </c>
      <c r="V14" s="97" t="s">
        <v>452</v>
      </c>
      <c r="W14" s="97" t="s">
        <v>314</v>
      </c>
      <c r="X14" s="97" t="s">
        <v>259</v>
      </c>
      <c r="Y14" s="97" t="s">
        <v>260</v>
      </c>
      <c r="Z14" s="97" t="s">
        <v>260</v>
      </c>
      <c r="AA14" s="97" t="s">
        <v>68</v>
      </c>
      <c r="AB14" s="97">
        <v>517640</v>
      </c>
      <c r="AC14" s="97">
        <v>1</v>
      </c>
      <c r="AD14" s="97">
        <v>1</v>
      </c>
      <c r="AE14" s="97">
        <v>2</v>
      </c>
      <c r="AF14" s="97">
        <v>0</v>
      </c>
      <c r="AG14" s="97">
        <v>1</v>
      </c>
      <c r="AH14" s="97">
        <v>2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1</v>
      </c>
      <c r="AO14" s="97">
        <v>1</v>
      </c>
      <c r="AP14" s="97">
        <v>1</v>
      </c>
      <c r="AQ14" s="19"/>
    </row>
    <row r="15" spans="1:43" s="20" customFormat="1" ht="12.75" customHeight="1">
      <c r="A15" s="97">
        <v>10</v>
      </c>
      <c r="B15" s="100">
        <v>892325450586</v>
      </c>
      <c r="C15" s="2" t="s">
        <v>41</v>
      </c>
      <c r="D15" s="97" t="s">
        <v>264</v>
      </c>
      <c r="E15" s="66" t="s">
        <v>42</v>
      </c>
      <c r="F15" s="68">
        <v>37299</v>
      </c>
      <c r="G15" s="99">
        <f>YEAR(G5)-YEAR(F15)</f>
        <v>10</v>
      </c>
      <c r="H15" s="2" t="s">
        <v>14</v>
      </c>
      <c r="I15" s="2" t="s">
        <v>44</v>
      </c>
      <c r="J15" s="2" t="s">
        <v>579</v>
      </c>
      <c r="K15" s="97" t="s">
        <v>256</v>
      </c>
      <c r="L15" s="97" t="s">
        <v>257</v>
      </c>
      <c r="M15" s="97" t="s">
        <v>258</v>
      </c>
      <c r="N15" s="97">
        <v>6</v>
      </c>
      <c r="O15" s="97">
        <v>5</v>
      </c>
      <c r="P15" s="97"/>
      <c r="Q15" s="97"/>
      <c r="R15" s="3" t="s">
        <v>391</v>
      </c>
      <c r="S15" s="97">
        <v>6</v>
      </c>
      <c r="T15" s="2" t="s">
        <v>43</v>
      </c>
      <c r="U15" s="2">
        <v>252</v>
      </c>
      <c r="V15" s="97" t="s">
        <v>454</v>
      </c>
      <c r="W15" s="97" t="s">
        <v>453</v>
      </c>
      <c r="X15" s="97" t="s">
        <v>259</v>
      </c>
      <c r="Y15" s="97" t="s">
        <v>260</v>
      </c>
      <c r="Z15" s="97" t="s">
        <v>260</v>
      </c>
      <c r="AA15" s="97" t="s">
        <v>68</v>
      </c>
      <c r="AB15" s="97">
        <v>517640</v>
      </c>
      <c r="AC15" s="97">
        <v>1</v>
      </c>
      <c r="AD15" s="97">
        <v>1</v>
      </c>
      <c r="AE15" s="97">
        <v>2</v>
      </c>
      <c r="AF15" s="97">
        <v>0</v>
      </c>
      <c r="AG15" s="97">
        <v>1</v>
      </c>
      <c r="AH15" s="97">
        <v>2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1</v>
      </c>
      <c r="AO15" s="97">
        <v>1</v>
      </c>
      <c r="AP15" s="97">
        <v>1</v>
      </c>
      <c r="AQ15" s="19"/>
    </row>
    <row r="16" spans="1:43" s="20" customFormat="1" ht="12.75" customHeight="1">
      <c r="A16" s="97">
        <v>11</v>
      </c>
      <c r="B16" s="100">
        <v>287068438593</v>
      </c>
      <c r="C16" s="2" t="s">
        <v>20</v>
      </c>
      <c r="D16" s="97" t="s">
        <v>269</v>
      </c>
      <c r="E16" s="66" t="s">
        <v>21</v>
      </c>
      <c r="F16" s="68">
        <v>37352</v>
      </c>
      <c r="G16" s="99">
        <f>YEAR(G5)-YEAR(F16)</f>
        <v>10</v>
      </c>
      <c r="H16" s="2" t="s">
        <v>19</v>
      </c>
      <c r="I16" s="2" t="s">
        <v>22</v>
      </c>
      <c r="J16" s="2" t="s">
        <v>578</v>
      </c>
      <c r="K16" s="97" t="s">
        <v>256</v>
      </c>
      <c r="L16" s="97" t="s">
        <v>257</v>
      </c>
      <c r="M16" s="97" t="s">
        <v>258</v>
      </c>
      <c r="N16" s="97">
        <v>6</v>
      </c>
      <c r="O16" s="97">
        <v>5</v>
      </c>
      <c r="P16" s="97"/>
      <c r="Q16" s="97"/>
      <c r="R16" s="2" t="s">
        <v>390</v>
      </c>
      <c r="S16" s="97">
        <v>6</v>
      </c>
      <c r="T16" s="2" t="s">
        <v>17</v>
      </c>
      <c r="U16" s="2">
        <v>251</v>
      </c>
      <c r="V16" s="97" t="s">
        <v>461</v>
      </c>
      <c r="W16" s="97" t="s">
        <v>460</v>
      </c>
      <c r="X16" s="97" t="s">
        <v>259</v>
      </c>
      <c r="Y16" s="97" t="s">
        <v>260</v>
      </c>
      <c r="Z16" s="97" t="s">
        <v>260</v>
      </c>
      <c r="AA16" s="97" t="s">
        <v>68</v>
      </c>
      <c r="AB16" s="97">
        <v>517640</v>
      </c>
      <c r="AC16" s="97">
        <v>1</v>
      </c>
      <c r="AD16" s="97">
        <v>1</v>
      </c>
      <c r="AE16" s="97">
        <v>2</v>
      </c>
      <c r="AF16" s="97">
        <v>0</v>
      </c>
      <c r="AG16" s="97">
        <v>1</v>
      </c>
      <c r="AH16" s="97">
        <v>2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1</v>
      </c>
      <c r="AO16" s="97">
        <v>1</v>
      </c>
      <c r="AP16" s="97">
        <v>1</v>
      </c>
      <c r="AQ16" s="19"/>
    </row>
    <row r="17" spans="1:43" s="20" customFormat="1" ht="12.75" customHeight="1">
      <c r="A17" s="97">
        <v>12</v>
      </c>
      <c r="B17" s="100"/>
      <c r="C17" s="99" t="s">
        <v>39</v>
      </c>
      <c r="D17" s="97" t="s">
        <v>282</v>
      </c>
      <c r="E17" s="102" t="s">
        <v>40</v>
      </c>
      <c r="F17" s="103">
        <v>37412</v>
      </c>
      <c r="G17" s="99">
        <f>YEAR(G5)-YEAR(F17)</f>
        <v>10</v>
      </c>
      <c r="H17" s="2" t="s">
        <v>14</v>
      </c>
      <c r="I17" s="99" t="s">
        <v>22</v>
      </c>
      <c r="J17" s="99" t="s">
        <v>578</v>
      </c>
      <c r="K17" s="97" t="s">
        <v>256</v>
      </c>
      <c r="L17" s="97" t="s">
        <v>257</v>
      </c>
      <c r="M17" s="97" t="s">
        <v>258</v>
      </c>
      <c r="N17" s="97">
        <v>6</v>
      </c>
      <c r="O17" s="97">
        <v>5</v>
      </c>
      <c r="P17" s="97"/>
      <c r="Q17" s="97"/>
      <c r="R17" s="3" t="s">
        <v>390</v>
      </c>
      <c r="S17" s="97">
        <v>6</v>
      </c>
      <c r="T17" s="99" t="s">
        <v>25</v>
      </c>
      <c r="U17" s="99">
        <v>257</v>
      </c>
      <c r="V17" s="97" t="s">
        <v>601</v>
      </c>
      <c r="W17" s="97" t="s">
        <v>284</v>
      </c>
      <c r="X17" s="97" t="s">
        <v>259</v>
      </c>
      <c r="Y17" s="97" t="s">
        <v>260</v>
      </c>
      <c r="Z17" s="97" t="s">
        <v>260</v>
      </c>
      <c r="AA17" s="97" t="s">
        <v>68</v>
      </c>
      <c r="AB17" s="97">
        <v>517640</v>
      </c>
      <c r="AC17" s="97">
        <v>1</v>
      </c>
      <c r="AD17" s="97">
        <v>1</v>
      </c>
      <c r="AE17" s="97">
        <v>2</v>
      </c>
      <c r="AF17" s="97">
        <v>0</v>
      </c>
      <c r="AG17" s="97">
        <v>1</v>
      </c>
      <c r="AH17" s="97">
        <v>2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v>1</v>
      </c>
      <c r="AO17" s="97">
        <v>1</v>
      </c>
      <c r="AP17" s="97">
        <v>1</v>
      </c>
      <c r="AQ17" s="19"/>
    </row>
    <row r="18" spans="1:43" s="20" customFormat="1" ht="12.75" customHeight="1">
      <c r="A18" s="97">
        <v>13</v>
      </c>
      <c r="B18" s="100">
        <v>965586968690</v>
      </c>
      <c r="C18" s="2" t="s">
        <v>27</v>
      </c>
      <c r="D18" s="97" t="s">
        <v>262</v>
      </c>
      <c r="E18" s="66" t="s">
        <v>28</v>
      </c>
      <c r="F18" s="68">
        <v>37386</v>
      </c>
      <c r="G18" s="99">
        <f>YEAR(G5)-YEAR(F18)</f>
        <v>10</v>
      </c>
      <c r="H18" s="2" t="s">
        <v>19</v>
      </c>
      <c r="I18" s="2" t="s">
        <v>29</v>
      </c>
      <c r="J18" s="2" t="s">
        <v>579</v>
      </c>
      <c r="K18" s="97" t="s">
        <v>256</v>
      </c>
      <c r="L18" s="97" t="s">
        <v>257</v>
      </c>
      <c r="M18" s="97" t="s">
        <v>258</v>
      </c>
      <c r="N18" s="97">
        <v>6</v>
      </c>
      <c r="O18" s="97">
        <v>5</v>
      </c>
      <c r="P18" s="97"/>
      <c r="Q18" s="97"/>
      <c r="R18" s="2" t="s">
        <v>390</v>
      </c>
      <c r="S18" s="97">
        <v>6</v>
      </c>
      <c r="T18" s="2" t="s">
        <v>25</v>
      </c>
      <c r="U18" s="2">
        <v>269</v>
      </c>
      <c r="V18" s="97" t="s">
        <v>451</v>
      </c>
      <c r="W18" s="97" t="s">
        <v>450</v>
      </c>
      <c r="X18" s="97" t="s">
        <v>259</v>
      </c>
      <c r="Y18" s="97" t="s">
        <v>260</v>
      </c>
      <c r="Z18" s="97" t="s">
        <v>260</v>
      </c>
      <c r="AA18" s="97" t="s">
        <v>483</v>
      </c>
      <c r="AB18" s="97">
        <v>517640</v>
      </c>
      <c r="AC18" s="97">
        <v>1</v>
      </c>
      <c r="AD18" s="97">
        <v>1</v>
      </c>
      <c r="AE18" s="97">
        <v>2</v>
      </c>
      <c r="AF18" s="97">
        <v>0</v>
      </c>
      <c r="AG18" s="97">
        <v>1</v>
      </c>
      <c r="AH18" s="97">
        <v>2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1</v>
      </c>
      <c r="AO18" s="97">
        <v>1</v>
      </c>
      <c r="AP18" s="97">
        <v>1</v>
      </c>
      <c r="AQ18" s="19"/>
    </row>
    <row r="19" spans="1:43" s="20" customFormat="1" ht="12.75" customHeight="1">
      <c r="A19" s="97">
        <v>14</v>
      </c>
      <c r="B19" s="100"/>
      <c r="C19" s="2" t="s">
        <v>61</v>
      </c>
      <c r="D19" s="97" t="s">
        <v>274</v>
      </c>
      <c r="E19" s="66" t="s">
        <v>62</v>
      </c>
      <c r="F19" s="68">
        <v>37153</v>
      </c>
      <c r="G19" s="99">
        <f>YEAR(G5)-YEAR(F19)</f>
        <v>11</v>
      </c>
      <c r="H19" s="2" t="s">
        <v>19</v>
      </c>
      <c r="I19" s="3" t="s">
        <v>63</v>
      </c>
      <c r="J19" s="3" t="s">
        <v>580</v>
      </c>
      <c r="K19" s="97" t="s">
        <v>256</v>
      </c>
      <c r="L19" s="97" t="s">
        <v>257</v>
      </c>
      <c r="M19" s="97" t="s">
        <v>258</v>
      </c>
      <c r="N19" s="97">
        <v>6</v>
      </c>
      <c r="O19" s="97">
        <v>5</v>
      </c>
      <c r="P19" s="97"/>
      <c r="Q19" s="97"/>
      <c r="R19" s="2" t="s">
        <v>390</v>
      </c>
      <c r="S19" s="97">
        <v>6</v>
      </c>
      <c r="T19" s="2" t="s">
        <v>32</v>
      </c>
      <c r="U19" s="2">
        <v>282</v>
      </c>
      <c r="V19" s="97" t="s">
        <v>602</v>
      </c>
      <c r="W19" s="97" t="s">
        <v>604</v>
      </c>
      <c r="X19" s="97" t="s">
        <v>259</v>
      </c>
      <c r="Y19" s="97" t="s">
        <v>260</v>
      </c>
      <c r="Z19" s="97" t="s">
        <v>260</v>
      </c>
      <c r="AA19" s="97" t="s">
        <v>68</v>
      </c>
      <c r="AB19" s="97">
        <v>517640</v>
      </c>
      <c r="AC19" s="97">
        <v>1</v>
      </c>
      <c r="AD19" s="97">
        <v>1</v>
      </c>
      <c r="AE19" s="97">
        <v>2</v>
      </c>
      <c r="AF19" s="97">
        <v>0</v>
      </c>
      <c r="AG19" s="97">
        <v>1</v>
      </c>
      <c r="AH19" s="97">
        <v>2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1</v>
      </c>
      <c r="AO19" s="97">
        <v>1</v>
      </c>
      <c r="AP19" s="97">
        <v>1</v>
      </c>
      <c r="AQ19" s="19"/>
    </row>
    <row r="20" spans="1:43" s="20" customFormat="1" ht="12.75" customHeight="1">
      <c r="A20" s="97">
        <v>15</v>
      </c>
      <c r="B20" s="100">
        <v>202591169799</v>
      </c>
      <c r="C20" s="2" t="s">
        <v>82</v>
      </c>
      <c r="D20" s="97" t="s">
        <v>277</v>
      </c>
      <c r="E20" s="66" t="s">
        <v>83</v>
      </c>
      <c r="F20" s="68">
        <v>37090</v>
      </c>
      <c r="G20" s="99">
        <f>YEAR(G5)-YEAR(F20)</f>
        <v>11</v>
      </c>
      <c r="H20" s="2" t="s">
        <v>14</v>
      </c>
      <c r="I20" s="21" t="s">
        <v>26</v>
      </c>
      <c r="J20" s="21" t="s">
        <v>578</v>
      </c>
      <c r="K20" s="97" t="s">
        <v>256</v>
      </c>
      <c r="L20" s="97" t="s">
        <v>257</v>
      </c>
      <c r="M20" s="97" t="s">
        <v>258</v>
      </c>
      <c r="N20" s="97">
        <v>6</v>
      </c>
      <c r="O20" s="97">
        <v>5</v>
      </c>
      <c r="P20" s="97"/>
      <c r="Q20" s="97"/>
      <c r="R20" s="3" t="s">
        <v>390</v>
      </c>
      <c r="S20" s="97">
        <v>6</v>
      </c>
      <c r="T20" s="2" t="s">
        <v>32</v>
      </c>
      <c r="U20" s="2">
        <v>270</v>
      </c>
      <c r="V20" s="97" t="s">
        <v>474</v>
      </c>
      <c r="W20" s="97" t="s">
        <v>473</v>
      </c>
      <c r="X20" s="97" t="s">
        <v>259</v>
      </c>
      <c r="Y20" s="97" t="s">
        <v>260</v>
      </c>
      <c r="Z20" s="97" t="s">
        <v>260</v>
      </c>
      <c r="AA20" s="97" t="s">
        <v>482</v>
      </c>
      <c r="AB20" s="97">
        <v>517640</v>
      </c>
      <c r="AC20" s="97">
        <v>1</v>
      </c>
      <c r="AD20" s="97">
        <v>1</v>
      </c>
      <c r="AE20" s="97">
        <v>2</v>
      </c>
      <c r="AF20" s="97">
        <v>0</v>
      </c>
      <c r="AG20" s="97">
        <v>1</v>
      </c>
      <c r="AH20" s="97">
        <v>2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1</v>
      </c>
      <c r="AO20" s="97">
        <v>1</v>
      </c>
      <c r="AP20" s="97">
        <v>1</v>
      </c>
      <c r="AQ20" s="19"/>
    </row>
    <row r="21" spans="1:43" s="20" customFormat="1" ht="12.75" customHeight="1">
      <c r="A21" s="97">
        <v>16</v>
      </c>
      <c r="B21" s="100">
        <v>403808965906</v>
      </c>
      <c r="C21" s="2" t="s">
        <v>59</v>
      </c>
      <c r="D21" s="97" t="s">
        <v>266</v>
      </c>
      <c r="E21" s="66" t="s">
        <v>60</v>
      </c>
      <c r="F21" s="68">
        <v>37062</v>
      </c>
      <c r="G21" s="99">
        <f>YEAR(G5)-YEAR(F21)</f>
        <v>11</v>
      </c>
      <c r="H21" s="2" t="s">
        <v>14</v>
      </c>
      <c r="I21" s="2" t="s">
        <v>18</v>
      </c>
      <c r="J21" s="2" t="s">
        <v>579</v>
      </c>
      <c r="K21" s="97" t="s">
        <v>256</v>
      </c>
      <c r="L21" s="97" t="s">
        <v>257</v>
      </c>
      <c r="M21" s="97" t="s">
        <v>258</v>
      </c>
      <c r="N21" s="97">
        <v>6</v>
      </c>
      <c r="O21" s="97">
        <v>5</v>
      </c>
      <c r="P21" s="97"/>
      <c r="Q21" s="97"/>
      <c r="R21" s="3" t="s">
        <v>391</v>
      </c>
      <c r="S21" s="97">
        <v>6</v>
      </c>
      <c r="T21" s="2" t="s">
        <v>25</v>
      </c>
      <c r="U21" s="2">
        <v>260</v>
      </c>
      <c r="V21" s="97" t="s">
        <v>458</v>
      </c>
      <c r="W21" s="97" t="s">
        <v>457</v>
      </c>
      <c r="X21" s="97" t="s">
        <v>259</v>
      </c>
      <c r="Y21" s="97" t="s">
        <v>260</v>
      </c>
      <c r="Z21" s="97" t="s">
        <v>260</v>
      </c>
      <c r="AA21" s="97" t="s">
        <v>68</v>
      </c>
      <c r="AB21" s="97">
        <v>517640</v>
      </c>
      <c r="AC21" s="97">
        <v>1</v>
      </c>
      <c r="AD21" s="97">
        <v>1</v>
      </c>
      <c r="AE21" s="97">
        <v>2</v>
      </c>
      <c r="AF21" s="97">
        <v>0</v>
      </c>
      <c r="AG21" s="97">
        <v>1</v>
      </c>
      <c r="AH21" s="97">
        <v>2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1</v>
      </c>
      <c r="AO21" s="97">
        <v>1</v>
      </c>
      <c r="AP21" s="97">
        <v>1</v>
      </c>
      <c r="AQ21" s="19"/>
    </row>
    <row r="22" spans="1:43" s="20" customFormat="1" ht="12.75" customHeight="1">
      <c r="A22" s="97">
        <v>17</v>
      </c>
      <c r="B22" s="100">
        <v>487611813436</v>
      </c>
      <c r="C22" s="2" t="s">
        <v>73</v>
      </c>
      <c r="D22" s="97" t="s">
        <v>276</v>
      </c>
      <c r="E22" s="66" t="s">
        <v>74</v>
      </c>
      <c r="F22" s="68">
        <v>37371</v>
      </c>
      <c r="G22" s="99">
        <f>YEAR(G5)-YEAR(F22)</f>
        <v>10</v>
      </c>
      <c r="H22" s="2" t="s">
        <v>19</v>
      </c>
      <c r="I22" s="3" t="s">
        <v>22</v>
      </c>
      <c r="J22" s="3" t="s">
        <v>578</v>
      </c>
      <c r="K22" s="97" t="s">
        <v>256</v>
      </c>
      <c r="L22" s="97" t="s">
        <v>257</v>
      </c>
      <c r="M22" s="97" t="s">
        <v>258</v>
      </c>
      <c r="N22" s="97">
        <v>6</v>
      </c>
      <c r="O22" s="97">
        <v>5</v>
      </c>
      <c r="P22" s="97"/>
      <c r="Q22" s="97"/>
      <c r="R22" s="2" t="s">
        <v>390</v>
      </c>
      <c r="S22" s="97">
        <v>6</v>
      </c>
      <c r="T22" s="2" t="s">
        <v>17</v>
      </c>
      <c r="U22" s="2">
        <v>254</v>
      </c>
      <c r="V22" s="97" t="s">
        <v>472</v>
      </c>
      <c r="W22" s="97" t="s">
        <v>471</v>
      </c>
      <c r="X22" s="97" t="s">
        <v>259</v>
      </c>
      <c r="Y22" s="97" t="s">
        <v>260</v>
      </c>
      <c r="Z22" s="97" t="s">
        <v>260</v>
      </c>
      <c r="AA22" s="97" t="s">
        <v>68</v>
      </c>
      <c r="AB22" s="97">
        <v>517640</v>
      </c>
      <c r="AC22" s="97">
        <v>1</v>
      </c>
      <c r="AD22" s="97">
        <v>1</v>
      </c>
      <c r="AE22" s="97">
        <v>2</v>
      </c>
      <c r="AF22" s="97">
        <v>0</v>
      </c>
      <c r="AG22" s="97">
        <v>1</v>
      </c>
      <c r="AH22" s="97">
        <v>2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1</v>
      </c>
      <c r="AO22" s="97">
        <v>1</v>
      </c>
      <c r="AP22" s="97">
        <v>1</v>
      </c>
      <c r="AQ22" s="19"/>
    </row>
    <row r="23" spans="1:43" s="20" customFormat="1" ht="12.75" customHeight="1">
      <c r="A23" s="97">
        <v>18</v>
      </c>
      <c r="B23" s="100">
        <v>885243971703</v>
      </c>
      <c r="C23" s="99" t="s">
        <v>48</v>
      </c>
      <c r="D23" s="97" t="s">
        <v>283</v>
      </c>
      <c r="E23" s="102" t="s">
        <v>49</v>
      </c>
      <c r="F23" s="103">
        <v>37301</v>
      </c>
      <c r="G23" s="99">
        <f>YEAR(G5)-YEAR(F23)</f>
        <v>10</v>
      </c>
      <c r="H23" s="2" t="s">
        <v>14</v>
      </c>
      <c r="I23" s="99" t="s">
        <v>22</v>
      </c>
      <c r="J23" s="99" t="s">
        <v>578</v>
      </c>
      <c r="K23" s="97" t="s">
        <v>256</v>
      </c>
      <c r="L23" s="97" t="s">
        <v>257</v>
      </c>
      <c r="M23" s="97" t="s">
        <v>258</v>
      </c>
      <c r="N23" s="97">
        <v>6</v>
      </c>
      <c r="O23" s="97">
        <v>5</v>
      </c>
      <c r="P23" s="97"/>
      <c r="Q23" s="97"/>
      <c r="R23" s="3" t="s">
        <v>390</v>
      </c>
      <c r="S23" s="97">
        <v>6</v>
      </c>
      <c r="T23" s="99" t="s">
        <v>25</v>
      </c>
      <c r="U23" s="99">
        <v>259</v>
      </c>
      <c r="V23" s="97" t="s">
        <v>477</v>
      </c>
      <c r="W23" s="97" t="s">
        <v>476</v>
      </c>
      <c r="X23" s="97" t="s">
        <v>259</v>
      </c>
      <c r="Y23" s="97" t="s">
        <v>260</v>
      </c>
      <c r="Z23" s="97" t="s">
        <v>260</v>
      </c>
      <c r="AA23" s="97" t="s">
        <v>68</v>
      </c>
      <c r="AB23" s="97">
        <v>517640</v>
      </c>
      <c r="AC23" s="97">
        <v>1</v>
      </c>
      <c r="AD23" s="97">
        <v>1</v>
      </c>
      <c r="AE23" s="97">
        <v>2</v>
      </c>
      <c r="AF23" s="97">
        <v>0</v>
      </c>
      <c r="AG23" s="97">
        <v>1</v>
      </c>
      <c r="AH23" s="97">
        <v>2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1</v>
      </c>
      <c r="AO23" s="97">
        <v>1</v>
      </c>
      <c r="AP23" s="97">
        <v>1</v>
      </c>
      <c r="AQ23" s="19"/>
    </row>
    <row r="24" spans="1:43" s="20" customFormat="1" ht="12.75" customHeight="1">
      <c r="A24" s="97">
        <v>19</v>
      </c>
      <c r="B24" s="100">
        <v>214535976317</v>
      </c>
      <c r="C24" s="2" t="s">
        <v>71</v>
      </c>
      <c r="D24" s="97" t="s">
        <v>268</v>
      </c>
      <c r="E24" s="66" t="s">
        <v>72</v>
      </c>
      <c r="F24" s="68">
        <v>37399</v>
      </c>
      <c r="G24" s="99">
        <f>YEAR(G5)-YEAR(F24)</f>
        <v>10</v>
      </c>
      <c r="H24" s="2" t="s">
        <v>14</v>
      </c>
      <c r="I24" s="2" t="s">
        <v>18</v>
      </c>
      <c r="J24" s="2" t="s">
        <v>579</v>
      </c>
      <c r="K24" s="97" t="s">
        <v>256</v>
      </c>
      <c r="L24" s="97" t="s">
        <v>257</v>
      </c>
      <c r="M24" s="97" t="s">
        <v>258</v>
      </c>
      <c r="N24" s="97">
        <v>6</v>
      </c>
      <c r="O24" s="97">
        <v>5</v>
      </c>
      <c r="P24" s="97"/>
      <c r="Q24" s="97"/>
      <c r="R24" s="3" t="s">
        <v>391</v>
      </c>
      <c r="S24" s="97">
        <v>6</v>
      </c>
      <c r="T24" s="2" t="s">
        <v>17</v>
      </c>
      <c r="U24" s="2">
        <v>248</v>
      </c>
      <c r="V24" s="97" t="s">
        <v>459</v>
      </c>
      <c r="W24" s="97" t="s">
        <v>388</v>
      </c>
      <c r="X24" s="97" t="s">
        <v>259</v>
      </c>
      <c r="Y24" s="97" t="s">
        <v>260</v>
      </c>
      <c r="Z24" s="97" t="s">
        <v>260</v>
      </c>
      <c r="AA24" s="97" t="s">
        <v>68</v>
      </c>
      <c r="AB24" s="97">
        <v>517640</v>
      </c>
      <c r="AC24" s="97">
        <v>1</v>
      </c>
      <c r="AD24" s="97">
        <v>1</v>
      </c>
      <c r="AE24" s="97">
        <v>2</v>
      </c>
      <c r="AF24" s="97">
        <v>0</v>
      </c>
      <c r="AG24" s="97">
        <v>1</v>
      </c>
      <c r="AH24" s="97">
        <v>2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1</v>
      </c>
      <c r="AO24" s="97">
        <v>1</v>
      </c>
      <c r="AP24" s="97">
        <v>1</v>
      </c>
      <c r="AQ24" s="19"/>
    </row>
    <row r="25" spans="1:43" s="20" customFormat="1" ht="12.75" customHeight="1">
      <c r="A25" s="97">
        <v>20</v>
      </c>
      <c r="B25" s="100">
        <v>472560079273</v>
      </c>
      <c r="C25" s="99" t="s">
        <v>70</v>
      </c>
      <c r="D25" s="97" t="s">
        <v>286</v>
      </c>
      <c r="E25" s="102" t="s">
        <v>67</v>
      </c>
      <c r="F25" s="103">
        <v>37423</v>
      </c>
      <c r="G25" s="99">
        <f>YEAR(G5)-YEAR(F25)</f>
        <v>10</v>
      </c>
      <c r="H25" s="2" t="s">
        <v>14</v>
      </c>
      <c r="I25" s="99" t="s">
        <v>26</v>
      </c>
      <c r="J25" s="99" t="s">
        <v>578</v>
      </c>
      <c r="K25" s="97" t="s">
        <v>256</v>
      </c>
      <c r="L25" s="97" t="s">
        <v>257</v>
      </c>
      <c r="M25" s="97" t="s">
        <v>258</v>
      </c>
      <c r="N25" s="97">
        <v>6</v>
      </c>
      <c r="O25" s="97">
        <v>5</v>
      </c>
      <c r="P25" s="97"/>
      <c r="Q25" s="97"/>
      <c r="R25" s="3" t="s">
        <v>390</v>
      </c>
      <c r="S25" s="97">
        <v>6</v>
      </c>
      <c r="T25" s="99" t="s">
        <v>25</v>
      </c>
      <c r="U25" s="99">
        <v>256</v>
      </c>
      <c r="V25" s="97" t="s">
        <v>481</v>
      </c>
      <c r="W25" s="97" t="s">
        <v>480</v>
      </c>
      <c r="X25" s="97" t="s">
        <v>259</v>
      </c>
      <c r="Y25" s="97" t="s">
        <v>260</v>
      </c>
      <c r="Z25" s="97" t="s">
        <v>260</v>
      </c>
      <c r="AA25" s="97" t="s">
        <v>68</v>
      </c>
      <c r="AB25" s="97">
        <v>517640</v>
      </c>
      <c r="AC25" s="97">
        <v>1</v>
      </c>
      <c r="AD25" s="97">
        <v>1</v>
      </c>
      <c r="AE25" s="97">
        <v>2</v>
      </c>
      <c r="AF25" s="97">
        <v>0</v>
      </c>
      <c r="AG25" s="97">
        <v>1</v>
      </c>
      <c r="AH25" s="97">
        <v>2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1</v>
      </c>
      <c r="AO25" s="97">
        <v>1</v>
      </c>
      <c r="AP25" s="97">
        <v>1</v>
      </c>
      <c r="AQ25" s="19"/>
    </row>
    <row r="26" spans="1:43" s="20" customFormat="1" ht="12.75" customHeight="1">
      <c r="A26" s="97">
        <v>21</v>
      </c>
      <c r="B26" s="100">
        <v>991492478392</v>
      </c>
      <c r="C26" s="2" t="s">
        <v>15</v>
      </c>
      <c r="D26" s="97" t="s">
        <v>261</v>
      </c>
      <c r="E26" s="66" t="s">
        <v>16</v>
      </c>
      <c r="F26" s="68">
        <v>37401</v>
      </c>
      <c r="G26" s="99">
        <f>YEAR(G5)-YEAR(F26)</f>
        <v>10</v>
      </c>
      <c r="H26" s="2" t="s">
        <v>14</v>
      </c>
      <c r="I26" s="2" t="s">
        <v>18</v>
      </c>
      <c r="J26" s="2" t="s">
        <v>579</v>
      </c>
      <c r="K26" s="97" t="s">
        <v>256</v>
      </c>
      <c r="L26" s="97" t="s">
        <v>257</v>
      </c>
      <c r="M26" s="97" t="s">
        <v>258</v>
      </c>
      <c r="N26" s="97">
        <v>6</v>
      </c>
      <c r="O26" s="97">
        <v>5</v>
      </c>
      <c r="P26" s="97"/>
      <c r="Q26" s="97"/>
      <c r="R26" s="3" t="s">
        <v>391</v>
      </c>
      <c r="S26" s="97">
        <v>6</v>
      </c>
      <c r="T26" s="2" t="s">
        <v>17</v>
      </c>
      <c r="U26" s="2">
        <v>249</v>
      </c>
      <c r="V26" s="97" t="s">
        <v>321</v>
      </c>
      <c r="W26" s="97" t="s">
        <v>418</v>
      </c>
      <c r="X26" s="97" t="s">
        <v>259</v>
      </c>
      <c r="Y26" s="97" t="s">
        <v>260</v>
      </c>
      <c r="Z26" s="97" t="s">
        <v>260</v>
      </c>
      <c r="AA26" s="97" t="s">
        <v>68</v>
      </c>
      <c r="AB26" s="97">
        <v>517640</v>
      </c>
      <c r="AC26" s="97">
        <v>1</v>
      </c>
      <c r="AD26" s="97">
        <v>1</v>
      </c>
      <c r="AE26" s="97">
        <v>2</v>
      </c>
      <c r="AF26" s="97">
        <v>0</v>
      </c>
      <c r="AG26" s="97">
        <v>1</v>
      </c>
      <c r="AH26" s="97">
        <v>2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1</v>
      </c>
      <c r="AO26" s="97">
        <v>1</v>
      </c>
      <c r="AP26" s="97">
        <v>1</v>
      </c>
      <c r="AQ26" s="19"/>
    </row>
    <row r="27" spans="1:43" s="20" customFormat="1" ht="12.75" customHeight="1">
      <c r="A27" s="97">
        <v>22</v>
      </c>
      <c r="B27" s="100">
        <v>548715684451</v>
      </c>
      <c r="C27" s="2" t="s">
        <v>64</v>
      </c>
      <c r="D27" s="97" t="s">
        <v>279</v>
      </c>
      <c r="E27" s="66" t="s">
        <v>98</v>
      </c>
      <c r="F27" s="68">
        <v>37300</v>
      </c>
      <c r="G27" s="99">
        <f>YEAR(G5)-YEAR(F27)</f>
        <v>10</v>
      </c>
      <c r="H27" s="2" t="s">
        <v>14</v>
      </c>
      <c r="I27" s="3" t="s">
        <v>26</v>
      </c>
      <c r="J27" s="3" t="s">
        <v>578</v>
      </c>
      <c r="K27" s="97" t="s">
        <v>256</v>
      </c>
      <c r="L27" s="97" t="s">
        <v>257</v>
      </c>
      <c r="M27" s="97" t="s">
        <v>258</v>
      </c>
      <c r="N27" s="97">
        <v>6</v>
      </c>
      <c r="O27" s="97">
        <v>5</v>
      </c>
      <c r="P27" s="97"/>
      <c r="Q27" s="97"/>
      <c r="R27" s="3" t="s">
        <v>390</v>
      </c>
      <c r="S27" s="97">
        <v>6</v>
      </c>
      <c r="T27" s="2" t="s">
        <v>25</v>
      </c>
      <c r="U27" s="2">
        <v>263</v>
      </c>
      <c r="V27" s="97" t="s">
        <v>475</v>
      </c>
      <c r="W27" s="97" t="s">
        <v>411</v>
      </c>
      <c r="X27" s="97" t="s">
        <v>259</v>
      </c>
      <c r="Y27" s="97" t="s">
        <v>260</v>
      </c>
      <c r="Z27" s="97" t="s">
        <v>260</v>
      </c>
      <c r="AA27" s="97" t="s">
        <v>68</v>
      </c>
      <c r="AB27" s="97">
        <v>517640</v>
      </c>
      <c r="AC27" s="97">
        <v>1</v>
      </c>
      <c r="AD27" s="97">
        <v>1</v>
      </c>
      <c r="AE27" s="97">
        <v>2</v>
      </c>
      <c r="AF27" s="97">
        <v>0</v>
      </c>
      <c r="AG27" s="97">
        <v>1</v>
      </c>
      <c r="AH27" s="97">
        <v>2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v>1</v>
      </c>
      <c r="AO27" s="97">
        <v>1</v>
      </c>
      <c r="AP27" s="97">
        <v>1</v>
      </c>
      <c r="AQ27" s="19"/>
    </row>
    <row r="28" spans="1:43" s="20" customFormat="1" ht="12.75" customHeight="1">
      <c r="A28" s="97">
        <v>23</v>
      </c>
      <c r="B28" s="100"/>
      <c r="C28" s="99" t="s">
        <v>64</v>
      </c>
      <c r="D28" s="97" t="s">
        <v>285</v>
      </c>
      <c r="E28" s="102" t="s">
        <v>65</v>
      </c>
      <c r="F28" s="103">
        <v>37320</v>
      </c>
      <c r="G28" s="99">
        <f>YEAR(G5)-YEAR(F28)</f>
        <v>10</v>
      </c>
      <c r="H28" s="2" t="s">
        <v>14</v>
      </c>
      <c r="I28" s="99" t="s">
        <v>26</v>
      </c>
      <c r="J28" s="99" t="s">
        <v>578</v>
      </c>
      <c r="K28" s="97" t="s">
        <v>256</v>
      </c>
      <c r="L28" s="97" t="s">
        <v>257</v>
      </c>
      <c r="M28" s="97" t="s">
        <v>258</v>
      </c>
      <c r="N28" s="97">
        <v>6</v>
      </c>
      <c r="O28" s="97">
        <v>5</v>
      </c>
      <c r="P28" s="97"/>
      <c r="Q28" s="97"/>
      <c r="R28" s="3" t="s">
        <v>390</v>
      </c>
      <c r="S28" s="97">
        <v>6</v>
      </c>
      <c r="T28" s="99" t="s">
        <v>25</v>
      </c>
      <c r="U28" s="99">
        <v>258</v>
      </c>
      <c r="V28" s="97" t="s">
        <v>321</v>
      </c>
      <c r="W28" s="97" t="s">
        <v>411</v>
      </c>
      <c r="X28" s="97" t="s">
        <v>259</v>
      </c>
      <c r="Y28" s="97" t="s">
        <v>260</v>
      </c>
      <c r="Z28" s="97" t="s">
        <v>260</v>
      </c>
      <c r="AA28" s="97" t="s">
        <v>68</v>
      </c>
      <c r="AB28" s="97">
        <v>517640</v>
      </c>
      <c r="AC28" s="97">
        <v>1</v>
      </c>
      <c r="AD28" s="97">
        <v>1</v>
      </c>
      <c r="AE28" s="97">
        <v>2</v>
      </c>
      <c r="AF28" s="97">
        <v>0</v>
      </c>
      <c r="AG28" s="97">
        <v>1</v>
      </c>
      <c r="AH28" s="97">
        <v>2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1</v>
      </c>
      <c r="AO28" s="97">
        <v>1</v>
      </c>
      <c r="AP28" s="97">
        <v>1</v>
      </c>
      <c r="AQ28" s="19"/>
    </row>
    <row r="29" spans="1:43" s="20" customFormat="1" ht="12.75" customHeight="1">
      <c r="A29" s="97">
        <v>24</v>
      </c>
      <c r="B29" s="100"/>
      <c r="C29" s="2" t="s">
        <v>91</v>
      </c>
      <c r="D29" s="97" t="s">
        <v>278</v>
      </c>
      <c r="E29" s="66" t="s">
        <v>92</v>
      </c>
      <c r="F29" s="68">
        <v>37440</v>
      </c>
      <c r="G29" s="99">
        <f>YEAR(G5)-YEAR(F29)</f>
        <v>10</v>
      </c>
      <c r="H29" s="2" t="s">
        <v>14</v>
      </c>
      <c r="I29" s="3" t="s">
        <v>22</v>
      </c>
      <c r="J29" s="3" t="s">
        <v>578</v>
      </c>
      <c r="K29" s="97" t="s">
        <v>256</v>
      </c>
      <c r="L29" s="97" t="s">
        <v>257</v>
      </c>
      <c r="M29" s="97" t="s">
        <v>258</v>
      </c>
      <c r="N29" s="97">
        <v>6</v>
      </c>
      <c r="O29" s="97">
        <v>5</v>
      </c>
      <c r="P29" s="97"/>
      <c r="Q29" s="97"/>
      <c r="R29" s="3" t="s">
        <v>390</v>
      </c>
      <c r="S29" s="97">
        <v>6</v>
      </c>
      <c r="T29" s="2" t="s">
        <v>17</v>
      </c>
      <c r="U29" s="2">
        <v>255</v>
      </c>
      <c r="V29" s="97" t="s">
        <v>522</v>
      </c>
      <c r="W29" s="97" t="s">
        <v>605</v>
      </c>
      <c r="X29" s="97" t="s">
        <v>259</v>
      </c>
      <c r="Y29" s="97" t="s">
        <v>260</v>
      </c>
      <c r="Z29" s="97" t="s">
        <v>260</v>
      </c>
      <c r="AA29" s="97" t="s">
        <v>68</v>
      </c>
      <c r="AB29" s="97">
        <v>517640</v>
      </c>
      <c r="AC29" s="97">
        <v>1</v>
      </c>
      <c r="AD29" s="97">
        <v>1</v>
      </c>
      <c r="AE29" s="97">
        <v>2</v>
      </c>
      <c r="AF29" s="97">
        <v>0</v>
      </c>
      <c r="AG29" s="97">
        <v>1</v>
      </c>
      <c r="AH29" s="97">
        <v>2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1</v>
      </c>
      <c r="AO29" s="97">
        <v>1</v>
      </c>
      <c r="AP29" s="97">
        <v>1</v>
      </c>
      <c r="AQ29" s="19"/>
    </row>
    <row r="30" spans="1:43" s="20" customFormat="1" ht="12.75" customHeight="1">
      <c r="A30" s="97">
        <v>25</v>
      </c>
      <c r="B30" s="100">
        <v>808534907820</v>
      </c>
      <c r="C30" s="99" t="s">
        <v>57</v>
      </c>
      <c r="D30" s="97" t="s">
        <v>284</v>
      </c>
      <c r="E30" s="102" t="s">
        <v>58</v>
      </c>
      <c r="F30" s="103">
        <v>37417</v>
      </c>
      <c r="G30" s="99">
        <f>YEAR(G5)-YEAR(F30)</f>
        <v>10</v>
      </c>
      <c r="H30" s="2" t="s">
        <v>14</v>
      </c>
      <c r="I30" s="99" t="s">
        <v>22</v>
      </c>
      <c r="J30" s="99" t="s">
        <v>578</v>
      </c>
      <c r="K30" s="97" t="s">
        <v>256</v>
      </c>
      <c r="L30" s="97" t="s">
        <v>257</v>
      </c>
      <c r="M30" s="97" t="s">
        <v>258</v>
      </c>
      <c r="N30" s="97">
        <v>6</v>
      </c>
      <c r="O30" s="97">
        <v>5</v>
      </c>
      <c r="P30" s="97"/>
      <c r="Q30" s="97"/>
      <c r="R30" s="3" t="s">
        <v>390</v>
      </c>
      <c r="S30" s="97">
        <v>6</v>
      </c>
      <c r="T30" s="99" t="s">
        <v>17</v>
      </c>
      <c r="U30" s="99">
        <v>250</v>
      </c>
      <c r="V30" s="97" t="s">
        <v>479</v>
      </c>
      <c r="W30" s="97" t="s">
        <v>478</v>
      </c>
      <c r="X30" s="97" t="s">
        <v>259</v>
      </c>
      <c r="Y30" s="97" t="s">
        <v>260</v>
      </c>
      <c r="Z30" s="97" t="s">
        <v>260</v>
      </c>
      <c r="AA30" s="97" t="s">
        <v>68</v>
      </c>
      <c r="AB30" s="97">
        <v>517640</v>
      </c>
      <c r="AC30" s="97">
        <v>1</v>
      </c>
      <c r="AD30" s="97">
        <v>1</v>
      </c>
      <c r="AE30" s="97">
        <v>2</v>
      </c>
      <c r="AF30" s="97">
        <v>0</v>
      </c>
      <c r="AG30" s="97">
        <v>1</v>
      </c>
      <c r="AH30" s="97">
        <v>2</v>
      </c>
      <c r="AI30" s="97">
        <v>0</v>
      </c>
      <c r="AJ30" s="97">
        <v>0</v>
      </c>
      <c r="AK30" s="97">
        <v>0</v>
      </c>
      <c r="AL30" s="97">
        <v>0</v>
      </c>
      <c r="AM30" s="97">
        <v>0</v>
      </c>
      <c r="AN30" s="97">
        <v>1</v>
      </c>
      <c r="AO30" s="97">
        <v>1</v>
      </c>
      <c r="AP30" s="97">
        <v>1</v>
      </c>
      <c r="AQ30" s="19"/>
    </row>
    <row r="31" spans="1:43" s="20" customFormat="1" ht="12.75" customHeight="1">
      <c r="A31" s="97">
        <v>26</v>
      </c>
      <c r="B31" s="100"/>
      <c r="C31" s="99" t="s">
        <v>23</v>
      </c>
      <c r="D31" s="97" t="s">
        <v>280</v>
      </c>
      <c r="E31" s="102" t="s">
        <v>24</v>
      </c>
      <c r="F31" s="103">
        <v>37087</v>
      </c>
      <c r="G31" s="99">
        <f>YEAR(G5)-YEAR(F31)</f>
        <v>11</v>
      </c>
      <c r="H31" s="2" t="s">
        <v>19</v>
      </c>
      <c r="I31" s="99" t="s">
        <v>26</v>
      </c>
      <c r="J31" s="99" t="s">
        <v>578</v>
      </c>
      <c r="K31" s="97" t="s">
        <v>256</v>
      </c>
      <c r="L31" s="97" t="s">
        <v>257</v>
      </c>
      <c r="M31" s="97" t="s">
        <v>258</v>
      </c>
      <c r="N31" s="97">
        <v>6</v>
      </c>
      <c r="O31" s="97">
        <v>5</v>
      </c>
      <c r="P31" s="97"/>
      <c r="Q31" s="97"/>
      <c r="R31" s="1" t="s">
        <v>390</v>
      </c>
      <c r="S31" s="97">
        <v>6</v>
      </c>
      <c r="T31" s="99" t="s">
        <v>25</v>
      </c>
      <c r="U31" s="99">
        <v>265</v>
      </c>
      <c r="V31" s="97"/>
      <c r="W31" s="97"/>
      <c r="X31" s="97" t="s">
        <v>259</v>
      </c>
      <c r="Y31" s="97" t="s">
        <v>260</v>
      </c>
      <c r="Z31" s="97" t="s">
        <v>260</v>
      </c>
      <c r="AA31" s="97" t="s">
        <v>68</v>
      </c>
      <c r="AB31" s="97">
        <v>517640</v>
      </c>
      <c r="AC31" s="97">
        <v>1</v>
      </c>
      <c r="AD31" s="97">
        <v>1</v>
      </c>
      <c r="AE31" s="97">
        <v>2</v>
      </c>
      <c r="AF31" s="97">
        <v>0</v>
      </c>
      <c r="AG31" s="97">
        <v>1</v>
      </c>
      <c r="AH31" s="97">
        <v>2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1</v>
      </c>
      <c r="AO31" s="97">
        <v>1</v>
      </c>
      <c r="AP31" s="97">
        <v>1</v>
      </c>
      <c r="AQ31" s="19"/>
    </row>
    <row r="32" ht="12.75" customHeight="1"/>
    <row r="36" ht="15">
      <c r="I36" s="87"/>
    </row>
  </sheetData>
  <sheetProtection/>
  <mergeCells count="2">
    <mergeCell ref="X3:AB3"/>
    <mergeCell ref="A1:U1"/>
  </mergeCells>
  <printOptions/>
  <pageMargins left="0.16" right="0.19" top="0.29" bottom="0.2" header="0.22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1"/>
  <sheetViews>
    <sheetView zoomScalePageLayoutView="0" workbookViewId="0" topLeftCell="D7">
      <selection activeCell="W24" sqref="W24"/>
    </sheetView>
  </sheetViews>
  <sheetFormatPr defaultColWidth="9.140625" defaultRowHeight="15"/>
  <cols>
    <col min="1" max="1" width="3.28125" style="11" bestFit="1" customWidth="1"/>
    <col min="2" max="2" width="11.28125" style="11" bestFit="1" customWidth="1"/>
    <col min="3" max="3" width="13.7109375" style="11" bestFit="1" customWidth="1"/>
    <col min="4" max="4" width="16.28125" style="11" bestFit="1" customWidth="1"/>
    <col min="5" max="5" width="8.7109375" style="11" bestFit="1" customWidth="1"/>
    <col min="6" max="6" width="8.7109375" style="11" customWidth="1"/>
    <col min="7" max="7" width="8.421875" style="11" bestFit="1" customWidth="1"/>
    <col min="8" max="8" width="3.28125" style="11" bestFit="1" customWidth="1"/>
    <col min="9" max="9" width="9.8515625" style="11" bestFit="1" customWidth="1"/>
    <col min="10" max="10" width="3.421875" style="11" bestFit="1" customWidth="1"/>
    <col min="11" max="11" width="5.421875" style="11" bestFit="1" customWidth="1"/>
    <col min="12" max="12" width="6.00390625" style="11" customWidth="1"/>
    <col min="13" max="16" width="3.28125" style="11" bestFit="1" customWidth="1"/>
    <col min="17" max="17" width="5.7109375" style="11" bestFit="1" customWidth="1"/>
    <col min="18" max="18" width="3.421875" style="11" bestFit="1" customWidth="1"/>
    <col min="19" max="19" width="3.28125" style="11" bestFit="1" customWidth="1"/>
    <col min="20" max="20" width="7.8515625" style="11" bestFit="1" customWidth="1"/>
    <col min="21" max="21" width="3.57421875" style="11" bestFit="1" customWidth="1"/>
    <col min="22" max="22" width="16.140625" style="11" bestFit="1" customWidth="1"/>
    <col min="23" max="23" width="12.28125" style="11" bestFit="1" customWidth="1"/>
    <col min="24" max="24" width="6.28125" style="11" customWidth="1"/>
    <col min="25" max="25" width="10.8515625" style="11" customWidth="1"/>
    <col min="26" max="26" width="10.140625" style="11" customWidth="1"/>
    <col min="27" max="27" width="17.57421875" style="11" bestFit="1" customWidth="1"/>
    <col min="28" max="28" width="7.00390625" style="11" bestFit="1" customWidth="1"/>
    <col min="29" max="30" width="3.28125" style="11" bestFit="1" customWidth="1"/>
    <col min="31" max="31" width="4.140625" style="11" bestFit="1" customWidth="1"/>
    <col min="32" max="32" width="3.00390625" style="11" bestFit="1" customWidth="1"/>
    <col min="33" max="42" width="3.28125" style="11" bestFit="1" customWidth="1"/>
  </cols>
  <sheetData>
    <row r="1" spans="1:22" ht="18.75">
      <c r="A1" s="140" t="s">
        <v>573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2" ht="15">
      <c r="A2" s="61" t="s">
        <v>574</v>
      </c>
      <c r="B2" s="61"/>
      <c r="C2" s="61"/>
      <c r="D2" s="63" t="s">
        <v>584</v>
      </c>
      <c r="H2" s="61" t="s">
        <v>575</v>
      </c>
      <c r="J2" s="61"/>
      <c r="K2" s="61"/>
      <c r="L2" s="61" t="s">
        <v>576</v>
      </c>
      <c r="M2" s="61"/>
      <c r="N2" s="61"/>
      <c r="O2" s="61"/>
      <c r="R2" s="61"/>
      <c r="S2" s="61"/>
      <c r="T2" s="61" t="s">
        <v>577</v>
      </c>
      <c r="U2" s="61"/>
      <c r="V2" s="61"/>
    </row>
    <row r="3" spans="1:42" s="18" customFormat="1" ht="197.25" customHeight="1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/>
      <c r="G3" s="33"/>
      <c r="H3" s="33" t="s">
        <v>5</v>
      </c>
      <c r="I3" s="33" t="s">
        <v>6</v>
      </c>
      <c r="J3" s="33" t="s">
        <v>449</v>
      </c>
      <c r="K3" s="33" t="s">
        <v>7</v>
      </c>
      <c r="L3" s="33" t="s">
        <v>8</v>
      </c>
      <c r="M3" s="33" t="s">
        <v>9</v>
      </c>
      <c r="N3" s="33" t="s">
        <v>10</v>
      </c>
      <c r="O3" s="33" t="s">
        <v>11</v>
      </c>
      <c r="P3" s="33" t="s">
        <v>12</v>
      </c>
      <c r="Q3" s="33" t="s">
        <v>248</v>
      </c>
      <c r="R3" s="33" t="s">
        <v>249</v>
      </c>
      <c r="S3" s="33" t="s">
        <v>250</v>
      </c>
      <c r="T3" s="33" t="s">
        <v>13</v>
      </c>
      <c r="U3" s="33" t="s">
        <v>226</v>
      </c>
      <c r="V3" s="33" t="s">
        <v>227</v>
      </c>
      <c r="W3" s="33" t="s">
        <v>228</v>
      </c>
      <c r="X3" s="137" t="s">
        <v>251</v>
      </c>
      <c r="Y3" s="138"/>
      <c r="Z3" s="138"/>
      <c r="AA3" s="138"/>
      <c r="AB3" s="139"/>
      <c r="AC3" s="33" t="s">
        <v>234</v>
      </c>
      <c r="AD3" s="33" t="s">
        <v>235</v>
      </c>
      <c r="AE3" s="65" t="s">
        <v>236</v>
      </c>
      <c r="AF3" s="64" t="s">
        <v>237</v>
      </c>
      <c r="AG3" s="33" t="s">
        <v>238</v>
      </c>
      <c r="AH3" s="33" t="s">
        <v>239</v>
      </c>
      <c r="AI3" s="33" t="s">
        <v>240</v>
      </c>
      <c r="AJ3" s="33" t="s">
        <v>241</v>
      </c>
      <c r="AK3" s="33" t="s">
        <v>242</v>
      </c>
      <c r="AL3" s="33" t="s">
        <v>243</v>
      </c>
      <c r="AM3" s="33" t="s">
        <v>244</v>
      </c>
      <c r="AN3" s="33" t="s">
        <v>245</v>
      </c>
      <c r="AO3" s="33" t="s">
        <v>246</v>
      </c>
      <c r="AP3" s="33" t="s">
        <v>247</v>
      </c>
    </row>
    <row r="4" spans="1:42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 t="s">
        <v>229</v>
      </c>
      <c r="Y4" s="13" t="s">
        <v>230</v>
      </c>
      <c r="Z4" s="13" t="s">
        <v>231</v>
      </c>
      <c r="AA4" s="13" t="s">
        <v>232</v>
      </c>
      <c r="AB4" s="13" t="s">
        <v>233</v>
      </c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2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/>
      <c r="G5" s="71">
        <f>DATE(2012,9,30)</f>
        <v>41182</v>
      </c>
      <c r="H5" s="13">
        <v>6</v>
      </c>
      <c r="I5" s="13">
        <v>7</v>
      </c>
      <c r="J5" s="13" t="s">
        <v>448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  <c r="S5" s="13">
        <v>16</v>
      </c>
      <c r="T5" s="13">
        <v>17</v>
      </c>
      <c r="U5" s="13">
        <v>18</v>
      </c>
      <c r="V5" s="13">
        <v>19</v>
      </c>
      <c r="W5" s="13">
        <v>20</v>
      </c>
      <c r="X5" s="13" t="s">
        <v>252</v>
      </c>
      <c r="Y5" s="13" t="s">
        <v>253</v>
      </c>
      <c r="Z5" s="13" t="s">
        <v>254</v>
      </c>
      <c r="AA5" s="13" t="s">
        <v>255</v>
      </c>
      <c r="AB5" s="13"/>
      <c r="AC5" s="13">
        <v>22</v>
      </c>
      <c r="AD5" s="13">
        <v>23</v>
      </c>
      <c r="AE5" s="13">
        <v>24</v>
      </c>
      <c r="AF5" s="13">
        <v>25</v>
      </c>
      <c r="AG5" s="13">
        <v>26</v>
      </c>
      <c r="AH5" s="13">
        <v>27</v>
      </c>
      <c r="AI5" s="13">
        <v>28</v>
      </c>
      <c r="AJ5" s="13">
        <v>29</v>
      </c>
      <c r="AK5" s="13">
        <v>30</v>
      </c>
      <c r="AL5" s="13">
        <v>31</v>
      </c>
      <c r="AM5" s="13">
        <v>32</v>
      </c>
      <c r="AN5" s="13">
        <v>33</v>
      </c>
      <c r="AO5" s="13">
        <v>34</v>
      </c>
      <c r="AP5" s="13">
        <v>35</v>
      </c>
    </row>
    <row r="6" spans="1:42" ht="12.75" customHeight="1">
      <c r="A6" s="13">
        <v>1</v>
      </c>
      <c r="B6" s="32"/>
      <c r="C6" s="6" t="s">
        <v>88</v>
      </c>
      <c r="D6" s="14" t="s">
        <v>288</v>
      </c>
      <c r="E6" s="6" t="s">
        <v>89</v>
      </c>
      <c r="F6" s="69">
        <v>36857</v>
      </c>
      <c r="G6" s="6">
        <f>YEAR(G5)-YEAR(F6)</f>
        <v>12</v>
      </c>
      <c r="H6" s="6" t="s">
        <v>19</v>
      </c>
      <c r="I6" s="6" t="s">
        <v>153</v>
      </c>
      <c r="J6" s="6" t="s">
        <v>579</v>
      </c>
      <c r="K6" s="13" t="s">
        <v>256</v>
      </c>
      <c r="L6" s="13" t="s">
        <v>257</v>
      </c>
      <c r="M6" s="13" t="s">
        <v>258</v>
      </c>
      <c r="N6" s="13">
        <v>7</v>
      </c>
      <c r="O6" s="13">
        <v>6</v>
      </c>
      <c r="P6" s="13"/>
      <c r="Q6" s="13">
        <v>186</v>
      </c>
      <c r="R6" s="6" t="s">
        <v>390</v>
      </c>
      <c r="S6" s="13">
        <v>6</v>
      </c>
      <c r="T6" s="6" t="s">
        <v>90</v>
      </c>
      <c r="U6" s="6">
        <v>232</v>
      </c>
      <c r="V6" s="13" t="s">
        <v>485</v>
      </c>
      <c r="W6" s="13" t="s">
        <v>484</v>
      </c>
      <c r="X6" s="13" t="s">
        <v>259</v>
      </c>
      <c r="Y6" s="13" t="s">
        <v>260</v>
      </c>
      <c r="Z6" s="13" t="s">
        <v>260</v>
      </c>
      <c r="AA6" s="13" t="s">
        <v>482</v>
      </c>
      <c r="AB6" s="32">
        <v>517640</v>
      </c>
      <c r="AC6" s="13">
        <v>1</v>
      </c>
      <c r="AD6" s="13">
        <v>1</v>
      </c>
      <c r="AE6" s="13">
        <v>2</v>
      </c>
      <c r="AF6" s="13">
        <v>0</v>
      </c>
      <c r="AG6" s="13">
        <v>1</v>
      </c>
      <c r="AH6" s="13">
        <v>2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1</v>
      </c>
      <c r="AO6" s="13">
        <v>1</v>
      </c>
      <c r="AP6" s="13">
        <v>1</v>
      </c>
    </row>
    <row r="7" spans="1:42" ht="12.75" customHeight="1">
      <c r="A7" s="13">
        <v>2</v>
      </c>
      <c r="B7" s="32">
        <v>648068341862</v>
      </c>
      <c r="C7" s="6" t="s">
        <v>103</v>
      </c>
      <c r="D7" s="14" t="s">
        <v>288</v>
      </c>
      <c r="E7" s="6" t="s">
        <v>104</v>
      </c>
      <c r="F7" s="69">
        <v>37032</v>
      </c>
      <c r="G7" s="6">
        <f>YEAR(G5)-YEAR(F7)</f>
        <v>11</v>
      </c>
      <c r="H7" s="6" t="s">
        <v>19</v>
      </c>
      <c r="I7" s="15" t="s">
        <v>26</v>
      </c>
      <c r="J7" s="15" t="s">
        <v>578</v>
      </c>
      <c r="K7" s="13" t="s">
        <v>256</v>
      </c>
      <c r="L7" s="13" t="s">
        <v>257</v>
      </c>
      <c r="M7" s="13" t="s">
        <v>258</v>
      </c>
      <c r="N7" s="13">
        <v>7</v>
      </c>
      <c r="O7" s="13">
        <v>6</v>
      </c>
      <c r="P7" s="13"/>
      <c r="Q7" s="13"/>
      <c r="R7" s="6" t="s">
        <v>390</v>
      </c>
      <c r="S7" s="13">
        <v>6</v>
      </c>
      <c r="T7" s="6" t="s">
        <v>105</v>
      </c>
      <c r="U7" s="6">
        <v>294</v>
      </c>
      <c r="V7" s="13" t="s">
        <v>493</v>
      </c>
      <c r="W7" s="13" t="s">
        <v>412</v>
      </c>
      <c r="X7" s="13" t="s">
        <v>259</v>
      </c>
      <c r="Y7" s="13" t="s">
        <v>260</v>
      </c>
      <c r="Z7" s="13" t="s">
        <v>260</v>
      </c>
      <c r="AA7" s="13" t="s">
        <v>68</v>
      </c>
      <c r="AB7" s="32">
        <v>517640</v>
      </c>
      <c r="AC7" s="13">
        <v>1</v>
      </c>
      <c r="AD7" s="13">
        <v>1</v>
      </c>
      <c r="AE7" s="13">
        <v>2</v>
      </c>
      <c r="AF7" s="13">
        <v>0</v>
      </c>
      <c r="AG7" s="13">
        <v>1</v>
      </c>
      <c r="AH7" s="13">
        <v>2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1</v>
      </c>
      <c r="AO7" s="13">
        <v>1</v>
      </c>
      <c r="AP7" s="13">
        <v>1</v>
      </c>
    </row>
    <row r="8" spans="1:42" ht="12.75" customHeight="1">
      <c r="A8" s="13">
        <v>3</v>
      </c>
      <c r="B8" s="32"/>
      <c r="C8" s="16" t="s">
        <v>75</v>
      </c>
      <c r="D8" s="14" t="s">
        <v>300</v>
      </c>
      <c r="E8" s="16" t="s">
        <v>76</v>
      </c>
      <c r="F8" s="70">
        <v>36418</v>
      </c>
      <c r="G8" s="6">
        <f>YEAR(G5)-YEAR(F8)</f>
        <v>13</v>
      </c>
      <c r="H8" s="6" t="s">
        <v>19</v>
      </c>
      <c r="I8" s="16" t="s">
        <v>78</v>
      </c>
      <c r="J8" s="16" t="s">
        <v>580</v>
      </c>
      <c r="K8" s="13" t="s">
        <v>256</v>
      </c>
      <c r="L8" s="13" t="s">
        <v>257</v>
      </c>
      <c r="M8" s="13" t="s">
        <v>258</v>
      </c>
      <c r="N8" s="13">
        <v>7</v>
      </c>
      <c r="O8" s="13">
        <v>6</v>
      </c>
      <c r="P8" s="13"/>
      <c r="Q8" s="13">
        <v>173</v>
      </c>
      <c r="R8" s="6" t="s">
        <v>390</v>
      </c>
      <c r="S8" s="13">
        <v>6</v>
      </c>
      <c r="T8" s="16" t="s">
        <v>77</v>
      </c>
      <c r="U8" s="16">
        <v>238</v>
      </c>
      <c r="V8" s="13"/>
      <c r="W8" s="13"/>
      <c r="X8" s="13" t="s">
        <v>259</v>
      </c>
      <c r="Y8" s="13" t="s">
        <v>260</v>
      </c>
      <c r="Z8" s="13" t="s">
        <v>260</v>
      </c>
      <c r="AA8" s="13" t="s">
        <v>504</v>
      </c>
      <c r="AB8" s="32">
        <v>517640</v>
      </c>
      <c r="AC8" s="13">
        <v>1</v>
      </c>
      <c r="AD8" s="13">
        <v>1</v>
      </c>
      <c r="AE8" s="13">
        <v>2</v>
      </c>
      <c r="AF8" s="13">
        <v>0</v>
      </c>
      <c r="AG8" s="13">
        <v>1</v>
      </c>
      <c r="AH8" s="13">
        <v>2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1</v>
      </c>
      <c r="AO8" s="13">
        <v>1</v>
      </c>
      <c r="AP8" s="13">
        <v>1</v>
      </c>
    </row>
    <row r="9" spans="1:42" ht="12.75" customHeight="1">
      <c r="A9" s="13">
        <v>4</v>
      </c>
      <c r="B9" s="32">
        <v>597396578640</v>
      </c>
      <c r="C9" s="6" t="s">
        <v>96</v>
      </c>
      <c r="D9" s="14" t="s">
        <v>289</v>
      </c>
      <c r="E9" s="6" t="s">
        <v>97</v>
      </c>
      <c r="F9" s="69">
        <v>36963</v>
      </c>
      <c r="G9" s="6">
        <f>YEAR(G5)-YEAR(F9)</f>
        <v>11</v>
      </c>
      <c r="H9" s="6" t="s">
        <v>14</v>
      </c>
      <c r="I9" s="6" t="s">
        <v>47</v>
      </c>
      <c r="J9" s="6" t="s">
        <v>579</v>
      </c>
      <c r="K9" s="13" t="s">
        <v>256</v>
      </c>
      <c r="L9" s="13" t="s">
        <v>257</v>
      </c>
      <c r="M9" s="13" t="s">
        <v>258</v>
      </c>
      <c r="N9" s="13">
        <v>7</v>
      </c>
      <c r="O9" s="13">
        <v>6</v>
      </c>
      <c r="P9" s="13"/>
      <c r="Q9" s="13">
        <v>193</v>
      </c>
      <c r="R9" s="7" t="s">
        <v>390</v>
      </c>
      <c r="S9" s="13">
        <v>6</v>
      </c>
      <c r="T9" s="6" t="s">
        <v>81</v>
      </c>
      <c r="U9" s="6">
        <v>215</v>
      </c>
      <c r="V9" s="13" t="s">
        <v>488</v>
      </c>
      <c r="W9" s="13" t="s">
        <v>487</v>
      </c>
      <c r="X9" s="13" t="s">
        <v>259</v>
      </c>
      <c r="Y9" s="13" t="s">
        <v>260</v>
      </c>
      <c r="Z9" s="13" t="s">
        <v>260</v>
      </c>
      <c r="AA9" s="13" t="s">
        <v>503</v>
      </c>
      <c r="AB9" s="32">
        <v>517640</v>
      </c>
      <c r="AC9" s="13">
        <v>1</v>
      </c>
      <c r="AD9" s="13">
        <v>1</v>
      </c>
      <c r="AE9" s="13">
        <v>2</v>
      </c>
      <c r="AF9" s="13">
        <v>0</v>
      </c>
      <c r="AG9" s="13">
        <v>1</v>
      </c>
      <c r="AH9" s="13">
        <v>2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1</v>
      </c>
      <c r="AO9" s="13">
        <v>1</v>
      </c>
      <c r="AP9" s="13">
        <v>1</v>
      </c>
    </row>
    <row r="10" spans="1:42" ht="12.75" customHeight="1">
      <c r="A10" s="13">
        <v>5</v>
      </c>
      <c r="B10" s="32">
        <v>601346502235</v>
      </c>
      <c r="C10" s="6" t="s">
        <v>96</v>
      </c>
      <c r="D10" s="14" t="s">
        <v>291</v>
      </c>
      <c r="E10" s="6" t="s">
        <v>107</v>
      </c>
      <c r="F10" s="69">
        <v>37250</v>
      </c>
      <c r="G10" s="6">
        <f>YEAR(G5)-YEAR(F10)</f>
        <v>11</v>
      </c>
      <c r="H10" s="6" t="s">
        <v>19</v>
      </c>
      <c r="I10" s="6" t="s">
        <v>47</v>
      </c>
      <c r="J10" s="6" t="s">
        <v>579</v>
      </c>
      <c r="K10" s="13" t="s">
        <v>256</v>
      </c>
      <c r="L10" s="13" t="s">
        <v>257</v>
      </c>
      <c r="M10" s="13" t="s">
        <v>258</v>
      </c>
      <c r="N10" s="13">
        <v>7</v>
      </c>
      <c r="O10" s="13">
        <v>6</v>
      </c>
      <c r="P10" s="13"/>
      <c r="Q10" s="13">
        <v>218</v>
      </c>
      <c r="R10" s="6" t="s">
        <v>391</v>
      </c>
      <c r="S10" s="13">
        <v>6</v>
      </c>
      <c r="T10" s="6" t="s">
        <v>81</v>
      </c>
      <c r="U10" s="6">
        <v>213</v>
      </c>
      <c r="V10" s="13" t="s">
        <v>492</v>
      </c>
      <c r="W10" s="13" t="s">
        <v>491</v>
      </c>
      <c r="X10" s="13" t="s">
        <v>259</v>
      </c>
      <c r="Y10" s="13" t="s">
        <v>260</v>
      </c>
      <c r="Z10" s="13" t="s">
        <v>260</v>
      </c>
      <c r="AA10" s="13" t="s">
        <v>68</v>
      </c>
      <c r="AB10" s="32">
        <v>517640</v>
      </c>
      <c r="AC10" s="13">
        <v>1</v>
      </c>
      <c r="AD10" s="13">
        <v>1</v>
      </c>
      <c r="AE10" s="13">
        <v>2</v>
      </c>
      <c r="AF10" s="13">
        <v>0</v>
      </c>
      <c r="AG10" s="13">
        <v>1</v>
      </c>
      <c r="AH10" s="13">
        <v>2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1</v>
      </c>
      <c r="AO10" s="13">
        <v>1</v>
      </c>
      <c r="AP10" s="13">
        <v>1</v>
      </c>
    </row>
    <row r="11" spans="1:42" ht="12.75" customHeight="1">
      <c r="A11" s="13">
        <v>6</v>
      </c>
      <c r="B11" s="32">
        <v>947576373931</v>
      </c>
      <c r="C11" s="16" t="s">
        <v>99</v>
      </c>
      <c r="D11" s="14" t="s">
        <v>302</v>
      </c>
      <c r="E11" s="16" t="s">
        <v>100</v>
      </c>
      <c r="F11" s="70">
        <v>36885</v>
      </c>
      <c r="G11" s="6">
        <f>YEAR(G5)-YEAR(F11)</f>
        <v>12</v>
      </c>
      <c r="H11" s="6" t="s">
        <v>14</v>
      </c>
      <c r="I11" s="16" t="s">
        <v>22</v>
      </c>
      <c r="J11" s="16" t="s">
        <v>578</v>
      </c>
      <c r="K11" s="13" t="s">
        <v>256</v>
      </c>
      <c r="L11" s="13" t="s">
        <v>257</v>
      </c>
      <c r="M11" s="13" t="s">
        <v>258</v>
      </c>
      <c r="N11" s="13">
        <v>7</v>
      </c>
      <c r="O11" s="13">
        <v>6</v>
      </c>
      <c r="P11" s="13"/>
      <c r="Q11" s="13">
        <v>198</v>
      </c>
      <c r="R11" s="7" t="s">
        <v>390</v>
      </c>
      <c r="S11" s="13">
        <v>6</v>
      </c>
      <c r="T11" s="16" t="s">
        <v>101</v>
      </c>
      <c r="U11" s="16">
        <v>240</v>
      </c>
      <c r="V11" s="13" t="s">
        <v>399</v>
      </c>
      <c r="W11" s="13" t="s">
        <v>324</v>
      </c>
      <c r="X11" s="13" t="s">
        <v>259</v>
      </c>
      <c r="Y11" s="13" t="s">
        <v>260</v>
      </c>
      <c r="Z11" s="13" t="s">
        <v>260</v>
      </c>
      <c r="AA11" s="13" t="s">
        <v>68</v>
      </c>
      <c r="AB11" s="32">
        <v>517640</v>
      </c>
      <c r="AC11" s="13">
        <v>1</v>
      </c>
      <c r="AD11" s="13">
        <v>1</v>
      </c>
      <c r="AE11" s="13">
        <v>2</v>
      </c>
      <c r="AF11" s="13">
        <v>0</v>
      </c>
      <c r="AG11" s="13">
        <v>1</v>
      </c>
      <c r="AH11" s="13">
        <v>2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1</v>
      </c>
      <c r="AO11" s="13">
        <v>1</v>
      </c>
      <c r="AP11" s="13">
        <v>1</v>
      </c>
    </row>
    <row r="12" spans="1:42" ht="12.75" customHeight="1">
      <c r="A12" s="13">
        <v>7</v>
      </c>
      <c r="B12" s="32">
        <v>586789315887</v>
      </c>
      <c r="C12" s="6" t="s">
        <v>79</v>
      </c>
      <c r="D12" s="14" t="s">
        <v>287</v>
      </c>
      <c r="E12" s="6" t="s">
        <v>80</v>
      </c>
      <c r="F12" s="69">
        <v>36912</v>
      </c>
      <c r="G12" s="6">
        <f>YEAR(G5)-YEAR(F12)</f>
        <v>11</v>
      </c>
      <c r="H12" s="6" t="s">
        <v>14</v>
      </c>
      <c r="I12" s="6" t="s">
        <v>47</v>
      </c>
      <c r="J12" s="6" t="s">
        <v>579</v>
      </c>
      <c r="K12" s="13" t="s">
        <v>256</v>
      </c>
      <c r="L12" s="13" t="s">
        <v>257</v>
      </c>
      <c r="M12" s="13" t="s">
        <v>258</v>
      </c>
      <c r="N12" s="13">
        <v>7</v>
      </c>
      <c r="O12" s="13">
        <v>6</v>
      </c>
      <c r="P12" s="13"/>
      <c r="Q12" s="13">
        <v>216</v>
      </c>
      <c r="R12" s="7" t="s">
        <v>391</v>
      </c>
      <c r="S12" s="13">
        <v>6</v>
      </c>
      <c r="T12" s="6" t="s">
        <v>81</v>
      </c>
      <c r="U12" s="6">
        <v>212</v>
      </c>
      <c r="V12" s="13" t="s">
        <v>486</v>
      </c>
      <c r="W12" s="13" t="s">
        <v>337</v>
      </c>
      <c r="X12" s="13" t="s">
        <v>259</v>
      </c>
      <c r="Y12" s="13" t="s">
        <v>260</v>
      </c>
      <c r="Z12" s="13" t="s">
        <v>260</v>
      </c>
      <c r="AA12" s="13" t="s">
        <v>503</v>
      </c>
      <c r="AB12" s="32">
        <v>517640</v>
      </c>
      <c r="AC12" s="13">
        <v>1</v>
      </c>
      <c r="AD12" s="13">
        <v>1</v>
      </c>
      <c r="AE12" s="13">
        <v>2</v>
      </c>
      <c r="AF12" s="13">
        <v>0</v>
      </c>
      <c r="AG12" s="13">
        <v>1</v>
      </c>
      <c r="AH12" s="13">
        <v>2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1</v>
      </c>
      <c r="AO12" s="13">
        <v>1</v>
      </c>
      <c r="AP12" s="13">
        <v>1</v>
      </c>
    </row>
    <row r="13" spans="1:42" ht="12.75" customHeight="1">
      <c r="A13" s="13">
        <v>8</v>
      </c>
      <c r="B13" s="32">
        <v>670238293629</v>
      </c>
      <c r="C13" s="6" t="s">
        <v>114</v>
      </c>
      <c r="D13" s="14" t="s">
        <v>296</v>
      </c>
      <c r="E13" s="6" t="s">
        <v>115</v>
      </c>
      <c r="F13" s="69">
        <v>37177</v>
      </c>
      <c r="G13" s="6">
        <f>YEAR(G5)-YEAR(F13)</f>
        <v>11</v>
      </c>
      <c r="H13" s="6" t="s">
        <v>19</v>
      </c>
      <c r="I13" s="7" t="s">
        <v>47</v>
      </c>
      <c r="J13" s="7" t="s">
        <v>579</v>
      </c>
      <c r="K13" s="13" t="s">
        <v>256</v>
      </c>
      <c r="L13" s="13" t="s">
        <v>257</v>
      </c>
      <c r="M13" s="13" t="s">
        <v>258</v>
      </c>
      <c r="N13" s="13">
        <v>7</v>
      </c>
      <c r="O13" s="13">
        <v>6</v>
      </c>
      <c r="P13" s="13"/>
      <c r="Q13" s="13">
        <v>209</v>
      </c>
      <c r="R13" s="6" t="s">
        <v>390</v>
      </c>
      <c r="S13" s="13">
        <v>6</v>
      </c>
      <c r="T13" s="6" t="s">
        <v>81</v>
      </c>
      <c r="U13" s="6">
        <v>219</v>
      </c>
      <c r="V13" s="13" t="s">
        <v>321</v>
      </c>
      <c r="W13" s="13" t="s">
        <v>330</v>
      </c>
      <c r="X13" s="13" t="s">
        <v>259</v>
      </c>
      <c r="Y13" s="13" t="s">
        <v>260</v>
      </c>
      <c r="Z13" s="13" t="s">
        <v>260</v>
      </c>
      <c r="AA13" s="13" t="s">
        <v>68</v>
      </c>
      <c r="AB13" s="32">
        <v>517640</v>
      </c>
      <c r="AC13" s="13">
        <v>1</v>
      </c>
      <c r="AD13" s="13">
        <v>1</v>
      </c>
      <c r="AE13" s="13">
        <v>2</v>
      </c>
      <c r="AF13" s="13">
        <v>0</v>
      </c>
      <c r="AG13" s="13">
        <v>1</v>
      </c>
      <c r="AH13" s="13">
        <v>2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1</v>
      </c>
      <c r="AO13" s="13">
        <v>1</v>
      </c>
      <c r="AP13" s="13">
        <v>1</v>
      </c>
    </row>
    <row r="14" spans="1:42" ht="12.75" customHeight="1">
      <c r="A14" s="13">
        <v>9</v>
      </c>
      <c r="B14" s="32">
        <v>515185426831</v>
      </c>
      <c r="C14" s="6" t="s">
        <v>66</v>
      </c>
      <c r="D14" s="14" t="s">
        <v>294</v>
      </c>
      <c r="E14" s="6" t="s">
        <v>123</v>
      </c>
      <c r="F14" s="69">
        <v>36827</v>
      </c>
      <c r="G14" s="6">
        <f>YEAR(G5)-YEAR(F14)</f>
        <v>12</v>
      </c>
      <c r="H14" s="6" t="s">
        <v>19</v>
      </c>
      <c r="I14" s="6" t="s">
        <v>22</v>
      </c>
      <c r="J14" s="6" t="s">
        <v>578</v>
      </c>
      <c r="K14" s="13" t="s">
        <v>256</v>
      </c>
      <c r="L14" s="13" t="s">
        <v>257</v>
      </c>
      <c r="M14" s="13" t="s">
        <v>258</v>
      </c>
      <c r="N14" s="13">
        <v>7</v>
      </c>
      <c r="O14" s="13">
        <v>6</v>
      </c>
      <c r="P14" s="13"/>
      <c r="Q14" s="13">
        <v>213</v>
      </c>
      <c r="R14" s="6" t="s">
        <v>390</v>
      </c>
      <c r="S14" s="13">
        <v>6</v>
      </c>
      <c r="T14" s="6" t="s">
        <v>81</v>
      </c>
      <c r="U14" s="6">
        <v>216</v>
      </c>
      <c r="V14" s="13" t="s">
        <v>493</v>
      </c>
      <c r="W14" s="13" t="s">
        <v>494</v>
      </c>
      <c r="X14" s="13" t="s">
        <v>259</v>
      </c>
      <c r="Y14" s="13" t="s">
        <v>260</v>
      </c>
      <c r="Z14" s="13" t="s">
        <v>260</v>
      </c>
      <c r="AA14" s="13" t="s">
        <v>68</v>
      </c>
      <c r="AB14" s="32">
        <v>517640</v>
      </c>
      <c r="AC14" s="13">
        <v>1</v>
      </c>
      <c r="AD14" s="13">
        <v>1</v>
      </c>
      <c r="AE14" s="13">
        <v>2</v>
      </c>
      <c r="AF14" s="13">
        <v>0</v>
      </c>
      <c r="AG14" s="13">
        <v>1</v>
      </c>
      <c r="AH14" s="13">
        <v>2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1</v>
      </c>
      <c r="AO14" s="13">
        <v>1</v>
      </c>
      <c r="AP14" s="13">
        <v>1</v>
      </c>
    </row>
    <row r="15" spans="1:42" ht="12.75" customHeight="1">
      <c r="A15" s="13">
        <v>10</v>
      </c>
      <c r="B15" s="32">
        <v>897923145527</v>
      </c>
      <c r="C15" s="6" t="s">
        <v>108</v>
      </c>
      <c r="D15" s="14" t="s">
        <v>295</v>
      </c>
      <c r="E15" s="6" t="s">
        <v>109</v>
      </c>
      <c r="F15" s="69">
        <v>36566</v>
      </c>
      <c r="G15" s="6">
        <f>YEAR(G5)-YEAR(F15)</f>
        <v>12</v>
      </c>
      <c r="H15" s="6" t="s">
        <v>19</v>
      </c>
      <c r="I15" s="17" t="s">
        <v>26</v>
      </c>
      <c r="J15" s="17" t="s">
        <v>578</v>
      </c>
      <c r="K15" s="13" t="s">
        <v>256</v>
      </c>
      <c r="L15" s="13" t="s">
        <v>257</v>
      </c>
      <c r="M15" s="13" t="s">
        <v>258</v>
      </c>
      <c r="N15" s="13">
        <v>7</v>
      </c>
      <c r="O15" s="13">
        <v>6</v>
      </c>
      <c r="P15" s="13"/>
      <c r="Q15" s="13">
        <v>212</v>
      </c>
      <c r="R15" s="6" t="s">
        <v>390</v>
      </c>
      <c r="S15" s="13">
        <v>6</v>
      </c>
      <c r="T15" s="6" t="s">
        <v>81</v>
      </c>
      <c r="U15" s="6">
        <v>211</v>
      </c>
      <c r="V15" s="13" t="s">
        <v>280</v>
      </c>
      <c r="W15" s="13" t="s">
        <v>495</v>
      </c>
      <c r="X15" s="13" t="s">
        <v>259</v>
      </c>
      <c r="Y15" s="13" t="s">
        <v>260</v>
      </c>
      <c r="Z15" s="13" t="s">
        <v>260</v>
      </c>
      <c r="AA15" s="13" t="s">
        <v>68</v>
      </c>
      <c r="AB15" s="32">
        <v>517640</v>
      </c>
      <c r="AC15" s="13">
        <v>1</v>
      </c>
      <c r="AD15" s="13">
        <v>1</v>
      </c>
      <c r="AE15" s="13">
        <v>2</v>
      </c>
      <c r="AF15" s="13">
        <v>0</v>
      </c>
      <c r="AG15" s="13">
        <v>1</v>
      </c>
      <c r="AH15" s="13">
        <v>2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1</v>
      </c>
      <c r="AO15" s="13">
        <v>1</v>
      </c>
      <c r="AP15" s="13">
        <v>1</v>
      </c>
    </row>
    <row r="16" spans="1:42" ht="12.75" customHeight="1">
      <c r="A16" s="13">
        <v>11</v>
      </c>
      <c r="B16" s="32"/>
      <c r="C16" s="16" t="s">
        <v>84</v>
      </c>
      <c r="D16" s="14" t="s">
        <v>301</v>
      </c>
      <c r="E16" s="16" t="s">
        <v>85</v>
      </c>
      <c r="F16" s="70">
        <v>36957</v>
      </c>
      <c r="G16" s="6">
        <f>YEAR(G5)-YEAR(F16)</f>
        <v>11</v>
      </c>
      <c r="H16" s="6" t="s">
        <v>19</v>
      </c>
      <c r="I16" s="16" t="s">
        <v>87</v>
      </c>
      <c r="J16" s="16" t="s">
        <v>579</v>
      </c>
      <c r="K16" s="13" t="s">
        <v>256</v>
      </c>
      <c r="L16" s="13" t="s">
        <v>257</v>
      </c>
      <c r="M16" s="13" t="s">
        <v>258</v>
      </c>
      <c r="N16" s="13">
        <v>7</v>
      </c>
      <c r="O16" s="13">
        <v>6</v>
      </c>
      <c r="P16" s="13"/>
      <c r="Q16" s="13">
        <v>188</v>
      </c>
      <c r="R16" s="6" t="s">
        <v>390</v>
      </c>
      <c r="S16" s="13">
        <v>6</v>
      </c>
      <c r="T16" s="16" t="s">
        <v>86</v>
      </c>
      <c r="U16" s="16">
        <v>239</v>
      </c>
      <c r="V16" s="13"/>
      <c r="W16" s="13"/>
      <c r="X16" s="13" t="s">
        <v>259</v>
      </c>
      <c r="Y16" s="13" t="s">
        <v>260</v>
      </c>
      <c r="Z16" s="13" t="s">
        <v>260</v>
      </c>
      <c r="AA16" s="13" t="s">
        <v>505</v>
      </c>
      <c r="AB16" s="32">
        <v>517640</v>
      </c>
      <c r="AC16" s="13">
        <v>1</v>
      </c>
      <c r="AD16" s="13">
        <v>1</v>
      </c>
      <c r="AE16" s="13">
        <v>2</v>
      </c>
      <c r="AF16" s="13">
        <v>0</v>
      </c>
      <c r="AG16" s="13">
        <v>1</v>
      </c>
      <c r="AH16" s="13">
        <v>2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1</v>
      </c>
      <c r="AO16" s="13">
        <v>1</v>
      </c>
      <c r="AP16" s="13">
        <v>1</v>
      </c>
    </row>
    <row r="17" spans="1:42" ht="12.75" customHeight="1">
      <c r="A17" s="13">
        <v>12</v>
      </c>
      <c r="B17" s="32">
        <v>247804297145</v>
      </c>
      <c r="C17" s="6" t="s">
        <v>130</v>
      </c>
      <c r="D17" s="14" t="s">
        <v>299</v>
      </c>
      <c r="E17" s="6" t="s">
        <v>131</v>
      </c>
      <c r="F17" s="69">
        <v>37064</v>
      </c>
      <c r="G17" s="6">
        <f>YEAR(G5)-YEAR(F17)</f>
        <v>11</v>
      </c>
      <c r="H17" s="6" t="s">
        <v>19</v>
      </c>
      <c r="I17" s="17"/>
      <c r="J17" s="17" t="s">
        <v>582</v>
      </c>
      <c r="K17" s="13" t="s">
        <v>256</v>
      </c>
      <c r="L17" s="13" t="s">
        <v>257</v>
      </c>
      <c r="M17" s="13" t="s">
        <v>258</v>
      </c>
      <c r="N17" s="13">
        <v>7</v>
      </c>
      <c r="O17" s="13">
        <v>6</v>
      </c>
      <c r="P17" s="13"/>
      <c r="Q17" s="13">
        <v>198</v>
      </c>
      <c r="R17" s="6" t="s">
        <v>390</v>
      </c>
      <c r="S17" s="13">
        <v>6</v>
      </c>
      <c r="T17" s="6" t="s">
        <v>132</v>
      </c>
      <c r="U17" s="6">
        <v>245</v>
      </c>
      <c r="V17" s="13" t="s">
        <v>496</v>
      </c>
      <c r="W17" s="13" t="s">
        <v>455</v>
      </c>
      <c r="X17" s="13" t="s">
        <v>259</v>
      </c>
      <c r="Y17" s="13" t="s">
        <v>260</v>
      </c>
      <c r="Z17" s="13" t="s">
        <v>260</v>
      </c>
      <c r="AA17" s="13" t="s">
        <v>482</v>
      </c>
      <c r="AB17" s="32">
        <v>517640</v>
      </c>
      <c r="AC17" s="13">
        <v>1</v>
      </c>
      <c r="AD17" s="13">
        <v>1</v>
      </c>
      <c r="AE17" s="13">
        <v>2</v>
      </c>
      <c r="AF17" s="13">
        <v>0</v>
      </c>
      <c r="AG17" s="13">
        <v>1</v>
      </c>
      <c r="AH17" s="13">
        <v>2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1</v>
      </c>
      <c r="AO17" s="13">
        <v>1</v>
      </c>
      <c r="AP17" s="13">
        <v>1</v>
      </c>
    </row>
    <row r="18" spans="1:42" ht="12.75" customHeight="1">
      <c r="A18" s="13">
        <v>13</v>
      </c>
      <c r="B18" s="32">
        <v>674917906421</v>
      </c>
      <c r="C18" s="6" t="s">
        <v>118</v>
      </c>
      <c r="D18" s="14" t="s">
        <v>293</v>
      </c>
      <c r="E18" s="6" t="s">
        <v>97</v>
      </c>
      <c r="F18" s="69">
        <v>36963</v>
      </c>
      <c r="G18" s="6">
        <f>YEAR(G5)-YEAR(F18)</f>
        <v>11</v>
      </c>
      <c r="H18" s="6" t="s">
        <v>14</v>
      </c>
      <c r="I18" s="6" t="s">
        <v>22</v>
      </c>
      <c r="J18" s="6" t="s">
        <v>578</v>
      </c>
      <c r="K18" s="13" t="s">
        <v>256</v>
      </c>
      <c r="L18" s="13" t="s">
        <v>257</v>
      </c>
      <c r="M18" s="13" t="s">
        <v>258</v>
      </c>
      <c r="N18" s="13">
        <v>7</v>
      </c>
      <c r="O18" s="13">
        <v>6</v>
      </c>
      <c r="P18" s="13"/>
      <c r="Q18" s="13">
        <v>211</v>
      </c>
      <c r="R18" s="7" t="s">
        <v>390</v>
      </c>
      <c r="S18" s="13">
        <v>6</v>
      </c>
      <c r="T18" s="6" t="s">
        <v>90</v>
      </c>
      <c r="U18" s="6">
        <v>236</v>
      </c>
      <c r="V18" s="13" t="s">
        <v>498</v>
      </c>
      <c r="W18" s="13" t="s">
        <v>497</v>
      </c>
      <c r="X18" s="13" t="s">
        <v>259</v>
      </c>
      <c r="Y18" s="13" t="s">
        <v>260</v>
      </c>
      <c r="Z18" s="13" t="s">
        <v>260</v>
      </c>
      <c r="AA18" s="13" t="s">
        <v>68</v>
      </c>
      <c r="AB18" s="32">
        <v>517640</v>
      </c>
      <c r="AC18" s="13">
        <v>1</v>
      </c>
      <c r="AD18" s="13">
        <v>1</v>
      </c>
      <c r="AE18" s="13">
        <v>2</v>
      </c>
      <c r="AF18" s="13">
        <v>0</v>
      </c>
      <c r="AG18" s="13">
        <v>1</v>
      </c>
      <c r="AH18" s="13">
        <v>2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1</v>
      </c>
      <c r="AO18" s="13">
        <v>1</v>
      </c>
      <c r="AP18" s="13">
        <v>1</v>
      </c>
    </row>
    <row r="19" spans="1:42" s="11" customFormat="1" ht="12.75" customHeight="1">
      <c r="A19" s="13">
        <v>14</v>
      </c>
      <c r="B19" s="32">
        <v>543094820787</v>
      </c>
      <c r="C19" s="6" t="s">
        <v>113</v>
      </c>
      <c r="D19" s="14" t="s">
        <v>292</v>
      </c>
      <c r="E19" s="6" t="s">
        <v>100</v>
      </c>
      <c r="F19" s="69">
        <v>36885</v>
      </c>
      <c r="G19" s="6">
        <f>YEAR(G5)-YEAR(F19)</f>
        <v>12</v>
      </c>
      <c r="H19" s="6" t="s">
        <v>14</v>
      </c>
      <c r="I19" s="6" t="s">
        <v>22</v>
      </c>
      <c r="J19" s="6" t="s">
        <v>578</v>
      </c>
      <c r="K19" s="13" t="s">
        <v>256</v>
      </c>
      <c r="L19" s="13" t="s">
        <v>257</v>
      </c>
      <c r="M19" s="13" t="s">
        <v>258</v>
      </c>
      <c r="N19" s="13">
        <v>7</v>
      </c>
      <c r="O19" s="13">
        <v>6</v>
      </c>
      <c r="P19" s="13"/>
      <c r="Q19" s="13">
        <v>214</v>
      </c>
      <c r="R19" s="7" t="s">
        <v>390</v>
      </c>
      <c r="S19" s="13">
        <v>6</v>
      </c>
      <c r="T19" s="6" t="s">
        <v>81</v>
      </c>
      <c r="U19" s="6">
        <v>218</v>
      </c>
      <c r="V19" s="13" t="s">
        <v>499</v>
      </c>
      <c r="W19" s="13" t="s">
        <v>403</v>
      </c>
      <c r="X19" s="13" t="s">
        <v>259</v>
      </c>
      <c r="Y19" s="13" t="s">
        <v>260</v>
      </c>
      <c r="Z19" s="13" t="s">
        <v>260</v>
      </c>
      <c r="AA19" s="13" t="s">
        <v>68</v>
      </c>
      <c r="AB19" s="32">
        <v>517640</v>
      </c>
      <c r="AC19" s="13">
        <v>1</v>
      </c>
      <c r="AD19" s="13">
        <v>1</v>
      </c>
      <c r="AE19" s="13">
        <v>2</v>
      </c>
      <c r="AF19" s="13">
        <v>0</v>
      </c>
      <c r="AG19" s="13">
        <v>1</v>
      </c>
      <c r="AH19" s="13">
        <v>2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1</v>
      </c>
      <c r="AO19" s="13">
        <v>1</v>
      </c>
      <c r="AP19" s="13">
        <v>1</v>
      </c>
    </row>
    <row r="20" spans="1:42" s="11" customFormat="1" ht="12.75" customHeight="1">
      <c r="A20" s="13">
        <v>15</v>
      </c>
      <c r="B20" s="32">
        <v>987602040125</v>
      </c>
      <c r="C20" s="6" t="s">
        <v>20</v>
      </c>
      <c r="D20" s="14" t="s">
        <v>298</v>
      </c>
      <c r="E20" s="6" t="s">
        <v>124</v>
      </c>
      <c r="F20" s="69">
        <v>36631</v>
      </c>
      <c r="G20" s="6">
        <f>YEAR(G5)-YEAR(F20)</f>
        <v>12</v>
      </c>
      <c r="H20" s="6" t="s">
        <v>19</v>
      </c>
      <c r="I20" s="17" t="s">
        <v>22</v>
      </c>
      <c r="J20" s="17" t="s">
        <v>578</v>
      </c>
      <c r="K20" s="13" t="s">
        <v>256</v>
      </c>
      <c r="L20" s="13" t="s">
        <v>257</v>
      </c>
      <c r="M20" s="13" t="s">
        <v>258</v>
      </c>
      <c r="N20" s="13">
        <v>7</v>
      </c>
      <c r="O20" s="13">
        <v>6</v>
      </c>
      <c r="P20" s="13"/>
      <c r="Q20" s="13">
        <v>211</v>
      </c>
      <c r="R20" s="6" t="s">
        <v>390</v>
      </c>
      <c r="S20" s="13">
        <v>6</v>
      </c>
      <c r="T20" s="6" t="s">
        <v>120</v>
      </c>
      <c r="U20" s="6">
        <v>223</v>
      </c>
      <c r="V20" s="13" t="s">
        <v>500</v>
      </c>
      <c r="W20" s="13" t="s">
        <v>450</v>
      </c>
      <c r="X20" s="13" t="s">
        <v>259</v>
      </c>
      <c r="Y20" s="13" t="s">
        <v>260</v>
      </c>
      <c r="Z20" s="13" t="s">
        <v>260</v>
      </c>
      <c r="AA20" s="13" t="s">
        <v>68</v>
      </c>
      <c r="AB20" s="32">
        <v>517640</v>
      </c>
      <c r="AC20" s="13">
        <v>1</v>
      </c>
      <c r="AD20" s="13">
        <v>1</v>
      </c>
      <c r="AE20" s="13">
        <v>2</v>
      </c>
      <c r="AF20" s="13">
        <v>0</v>
      </c>
      <c r="AG20" s="13">
        <v>1</v>
      </c>
      <c r="AH20" s="13">
        <v>2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1</v>
      </c>
      <c r="AO20" s="13">
        <v>1</v>
      </c>
      <c r="AP20" s="13">
        <v>1</v>
      </c>
    </row>
    <row r="21" spans="1:42" s="11" customFormat="1" ht="12.75" customHeight="1">
      <c r="A21" s="13">
        <v>16</v>
      </c>
      <c r="B21" s="32">
        <v>750048534892</v>
      </c>
      <c r="C21" s="16" t="s">
        <v>20</v>
      </c>
      <c r="D21" s="14" t="s">
        <v>303</v>
      </c>
      <c r="E21" s="16" t="s">
        <v>106</v>
      </c>
      <c r="F21" s="70">
        <v>37103</v>
      </c>
      <c r="G21" s="6">
        <f>YEAR(G5)-YEAR(F21)</f>
        <v>11</v>
      </c>
      <c r="H21" s="6" t="s">
        <v>14</v>
      </c>
      <c r="I21" s="16" t="s">
        <v>22</v>
      </c>
      <c r="J21" s="16" t="s">
        <v>578</v>
      </c>
      <c r="K21" s="13" t="s">
        <v>256</v>
      </c>
      <c r="L21" s="13" t="s">
        <v>257</v>
      </c>
      <c r="M21" s="13" t="s">
        <v>258</v>
      </c>
      <c r="N21" s="13">
        <v>7</v>
      </c>
      <c r="O21" s="13">
        <v>6</v>
      </c>
      <c r="P21" s="13"/>
      <c r="Q21" s="13">
        <v>208</v>
      </c>
      <c r="R21" s="7" t="s">
        <v>390</v>
      </c>
      <c r="S21" s="13">
        <v>6</v>
      </c>
      <c r="T21" s="16" t="s">
        <v>81</v>
      </c>
      <c r="U21" s="16">
        <v>214</v>
      </c>
      <c r="V21" s="13" t="s">
        <v>501</v>
      </c>
      <c r="W21" s="13" t="s">
        <v>476</v>
      </c>
      <c r="X21" s="13" t="s">
        <v>259</v>
      </c>
      <c r="Y21" s="13" t="s">
        <v>260</v>
      </c>
      <c r="Z21" s="13" t="s">
        <v>260</v>
      </c>
      <c r="AA21" s="13" t="s">
        <v>68</v>
      </c>
      <c r="AB21" s="32">
        <v>517640</v>
      </c>
      <c r="AC21" s="13">
        <v>1</v>
      </c>
      <c r="AD21" s="13">
        <v>1</v>
      </c>
      <c r="AE21" s="13">
        <v>2</v>
      </c>
      <c r="AF21" s="13">
        <v>0</v>
      </c>
      <c r="AG21" s="13">
        <v>1</v>
      </c>
      <c r="AH21" s="13">
        <v>2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1</v>
      </c>
      <c r="AO21" s="13">
        <v>1</v>
      </c>
      <c r="AP21" s="13">
        <v>1</v>
      </c>
    </row>
    <row r="22" spans="1:42" s="11" customFormat="1" ht="12.75" customHeight="1">
      <c r="A22" s="13">
        <v>17</v>
      </c>
      <c r="B22" s="32">
        <v>896052350720</v>
      </c>
      <c r="C22" s="6" t="s">
        <v>64</v>
      </c>
      <c r="D22" s="14" t="s">
        <v>297</v>
      </c>
      <c r="E22" s="6" t="s">
        <v>119</v>
      </c>
      <c r="F22" s="69">
        <v>37052</v>
      </c>
      <c r="G22" s="6">
        <f>YEAR(G5)-YEAR(F22)</f>
        <v>11</v>
      </c>
      <c r="H22" s="6" t="s">
        <v>19</v>
      </c>
      <c r="I22" s="15" t="s">
        <v>26</v>
      </c>
      <c r="J22" s="15" t="s">
        <v>578</v>
      </c>
      <c r="K22" s="13" t="s">
        <v>256</v>
      </c>
      <c r="L22" s="13" t="s">
        <v>257</v>
      </c>
      <c r="M22" s="13" t="s">
        <v>258</v>
      </c>
      <c r="N22" s="13">
        <v>7</v>
      </c>
      <c r="O22" s="13">
        <v>6</v>
      </c>
      <c r="P22" s="13"/>
      <c r="Q22" s="13">
        <v>174</v>
      </c>
      <c r="R22" s="6" t="s">
        <v>390</v>
      </c>
      <c r="S22" s="13">
        <v>6</v>
      </c>
      <c r="T22" s="6" t="s">
        <v>120</v>
      </c>
      <c r="U22" s="6">
        <v>224</v>
      </c>
      <c r="V22" s="13" t="s">
        <v>481</v>
      </c>
      <c r="W22" s="13" t="s">
        <v>487</v>
      </c>
      <c r="X22" s="13" t="s">
        <v>259</v>
      </c>
      <c r="Y22" s="13" t="s">
        <v>260</v>
      </c>
      <c r="Z22" s="13" t="s">
        <v>260</v>
      </c>
      <c r="AA22" s="13" t="s">
        <v>68</v>
      </c>
      <c r="AB22" s="32">
        <v>517640</v>
      </c>
      <c r="AC22" s="13">
        <v>1</v>
      </c>
      <c r="AD22" s="13">
        <v>1</v>
      </c>
      <c r="AE22" s="13">
        <v>2</v>
      </c>
      <c r="AF22" s="13">
        <v>0</v>
      </c>
      <c r="AG22" s="13">
        <v>1</v>
      </c>
      <c r="AH22" s="13">
        <v>2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1</v>
      </c>
      <c r="AO22" s="13">
        <v>1</v>
      </c>
      <c r="AP22" s="13">
        <v>1</v>
      </c>
    </row>
    <row r="23" spans="1:42" s="11" customFormat="1" ht="12.75" customHeight="1">
      <c r="A23" s="13">
        <v>18</v>
      </c>
      <c r="B23" s="32">
        <v>728583758419</v>
      </c>
      <c r="C23" s="16" t="s">
        <v>110</v>
      </c>
      <c r="D23" s="14" t="s">
        <v>304</v>
      </c>
      <c r="E23" s="16" t="s">
        <v>111</v>
      </c>
      <c r="F23" s="70">
        <v>36970</v>
      </c>
      <c r="G23" s="6">
        <f>YEAR(G5)-YEAR(F23)</f>
        <v>11</v>
      </c>
      <c r="H23" s="6" t="s">
        <v>19</v>
      </c>
      <c r="I23" s="16" t="s">
        <v>112</v>
      </c>
      <c r="J23" s="16" t="s">
        <v>579</v>
      </c>
      <c r="K23" s="13" t="s">
        <v>256</v>
      </c>
      <c r="L23" s="13" t="s">
        <v>257</v>
      </c>
      <c r="M23" s="13" t="s">
        <v>258</v>
      </c>
      <c r="N23" s="13">
        <v>7</v>
      </c>
      <c r="O23" s="13">
        <v>6</v>
      </c>
      <c r="P23" s="13"/>
      <c r="Q23" s="13">
        <v>141</v>
      </c>
      <c r="R23" s="5" t="s">
        <v>390</v>
      </c>
      <c r="S23" s="13">
        <v>6</v>
      </c>
      <c r="T23" s="16" t="s">
        <v>81</v>
      </c>
      <c r="U23" s="16">
        <v>221</v>
      </c>
      <c r="V23" s="13" t="s">
        <v>280</v>
      </c>
      <c r="W23" s="13" t="s">
        <v>502</v>
      </c>
      <c r="X23" s="13" t="s">
        <v>259</v>
      </c>
      <c r="Y23" s="13" t="s">
        <v>260</v>
      </c>
      <c r="Z23" s="13" t="s">
        <v>260</v>
      </c>
      <c r="AA23" s="13" t="s">
        <v>68</v>
      </c>
      <c r="AB23" s="32">
        <v>517640</v>
      </c>
      <c r="AC23" s="13">
        <v>1</v>
      </c>
      <c r="AD23" s="13">
        <v>1</v>
      </c>
      <c r="AE23" s="13">
        <v>2</v>
      </c>
      <c r="AF23" s="13">
        <v>0</v>
      </c>
      <c r="AG23" s="13">
        <v>1</v>
      </c>
      <c r="AH23" s="13">
        <v>2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1</v>
      </c>
      <c r="AO23" s="13">
        <v>1</v>
      </c>
      <c r="AP23" s="13">
        <v>1</v>
      </c>
    </row>
    <row r="24" spans="1:42" s="11" customFormat="1" ht="12.75" customHeight="1">
      <c r="A24" s="13">
        <v>19</v>
      </c>
      <c r="B24" s="32"/>
      <c r="C24" s="16" t="s">
        <v>93</v>
      </c>
      <c r="D24" s="14" t="s">
        <v>280</v>
      </c>
      <c r="E24" s="16" t="s">
        <v>94</v>
      </c>
      <c r="F24" s="70">
        <v>36722</v>
      </c>
      <c r="G24" s="6">
        <f>YEAR(G5)-YEAR(F24)</f>
        <v>12</v>
      </c>
      <c r="H24" s="6" t="s">
        <v>19</v>
      </c>
      <c r="I24" s="16" t="s">
        <v>26</v>
      </c>
      <c r="J24" s="16" t="s">
        <v>578</v>
      </c>
      <c r="K24" s="13" t="s">
        <v>256</v>
      </c>
      <c r="L24" s="13" t="s">
        <v>257</v>
      </c>
      <c r="M24" s="13" t="s">
        <v>258</v>
      </c>
      <c r="N24" s="13">
        <v>7</v>
      </c>
      <c r="O24" s="13">
        <v>6</v>
      </c>
      <c r="P24" s="13"/>
      <c r="Q24" s="13">
        <v>195</v>
      </c>
      <c r="R24" s="7" t="s">
        <v>390</v>
      </c>
      <c r="S24" s="13">
        <v>6</v>
      </c>
      <c r="T24" s="16" t="s">
        <v>95</v>
      </c>
      <c r="U24" s="16">
        <v>246</v>
      </c>
      <c r="V24" s="13" t="s">
        <v>284</v>
      </c>
      <c r="W24" s="13" t="s">
        <v>606</v>
      </c>
      <c r="X24" s="13" t="s">
        <v>259</v>
      </c>
      <c r="Y24" s="13" t="s">
        <v>260</v>
      </c>
      <c r="Z24" s="13" t="s">
        <v>260</v>
      </c>
      <c r="AA24" s="13" t="s">
        <v>482</v>
      </c>
      <c r="AB24" s="32">
        <v>517640</v>
      </c>
      <c r="AC24" s="13">
        <v>1</v>
      </c>
      <c r="AD24" s="13">
        <v>1</v>
      </c>
      <c r="AE24" s="13">
        <v>2</v>
      </c>
      <c r="AF24" s="13">
        <v>0</v>
      </c>
      <c r="AG24" s="13">
        <v>1</v>
      </c>
      <c r="AH24" s="13">
        <v>2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1</v>
      </c>
      <c r="AO24" s="13">
        <v>1</v>
      </c>
      <c r="AP24" s="13">
        <v>1</v>
      </c>
    </row>
    <row r="25" spans="1:42" s="11" customFormat="1" ht="12.75" customHeight="1">
      <c r="A25" s="13">
        <v>20</v>
      </c>
      <c r="B25" s="32">
        <v>461499008594</v>
      </c>
      <c r="C25" s="6" t="s">
        <v>68</v>
      </c>
      <c r="D25" s="14" t="s">
        <v>290</v>
      </c>
      <c r="E25" s="6" t="s">
        <v>102</v>
      </c>
      <c r="F25" s="69">
        <v>37066</v>
      </c>
      <c r="G25" s="6">
        <f>YEAR(G5)-YEAR(F25)</f>
        <v>11</v>
      </c>
      <c r="H25" s="6" t="s">
        <v>14</v>
      </c>
      <c r="I25" s="6" t="s">
        <v>22</v>
      </c>
      <c r="J25" s="6" t="s">
        <v>578</v>
      </c>
      <c r="K25" s="13" t="s">
        <v>256</v>
      </c>
      <c r="L25" s="13" t="s">
        <v>257</v>
      </c>
      <c r="M25" s="13" t="s">
        <v>258</v>
      </c>
      <c r="N25" s="13">
        <v>7</v>
      </c>
      <c r="O25" s="13">
        <v>6</v>
      </c>
      <c r="P25" s="13"/>
      <c r="Q25" s="13">
        <v>199</v>
      </c>
      <c r="R25" s="7" t="s">
        <v>390</v>
      </c>
      <c r="S25" s="13">
        <v>6</v>
      </c>
      <c r="T25" s="6" t="s">
        <v>90</v>
      </c>
      <c r="U25" s="6">
        <v>225</v>
      </c>
      <c r="V25" s="13" t="s">
        <v>490</v>
      </c>
      <c r="W25" s="13" t="s">
        <v>489</v>
      </c>
      <c r="X25" s="13" t="s">
        <v>259</v>
      </c>
      <c r="Y25" s="13" t="s">
        <v>260</v>
      </c>
      <c r="Z25" s="13" t="s">
        <v>260</v>
      </c>
      <c r="AA25" s="13" t="s">
        <v>68</v>
      </c>
      <c r="AB25" s="32">
        <v>517640</v>
      </c>
      <c r="AC25" s="13">
        <v>1</v>
      </c>
      <c r="AD25" s="13">
        <v>1</v>
      </c>
      <c r="AE25" s="13">
        <v>2</v>
      </c>
      <c r="AF25" s="13">
        <v>0</v>
      </c>
      <c r="AG25" s="13">
        <v>1</v>
      </c>
      <c r="AH25" s="13">
        <v>2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1</v>
      </c>
      <c r="AO25" s="13">
        <v>1</v>
      </c>
      <c r="AP25" s="13">
        <v>1</v>
      </c>
    </row>
    <row r="26" spans="3:21" s="12" customFormat="1" ht="12.75" customHeight="1">
      <c r="C26" s="8"/>
      <c r="E26" s="8"/>
      <c r="F26" s="8"/>
      <c r="G26" s="8"/>
      <c r="H26" s="4"/>
      <c r="I26" s="8"/>
      <c r="J26" s="8"/>
      <c r="R26" s="10"/>
      <c r="T26" s="8"/>
      <c r="U26" s="8"/>
    </row>
    <row r="27" spans="3:21" s="12" customFormat="1" ht="12.75">
      <c r="C27" s="8"/>
      <c r="E27" s="8"/>
      <c r="F27" s="8"/>
      <c r="G27" s="8"/>
      <c r="H27" s="4"/>
      <c r="I27" s="8"/>
      <c r="J27" s="8"/>
      <c r="R27" s="10"/>
      <c r="T27" s="8"/>
      <c r="U27" s="8"/>
    </row>
    <row r="28" spans="3:21" s="12" customFormat="1" ht="12.75">
      <c r="C28" s="8"/>
      <c r="E28" s="8"/>
      <c r="F28" s="8"/>
      <c r="G28" s="8"/>
      <c r="H28" s="4"/>
      <c r="I28" s="8"/>
      <c r="J28" s="8"/>
      <c r="R28" s="10"/>
      <c r="T28" s="8"/>
      <c r="U28" s="8"/>
    </row>
    <row r="29" spans="3:21" s="12" customFormat="1" ht="12.75">
      <c r="C29" s="8"/>
      <c r="E29" s="8"/>
      <c r="F29" s="8"/>
      <c r="G29" s="8"/>
      <c r="H29" s="4"/>
      <c r="I29" s="8"/>
      <c r="J29" s="8"/>
      <c r="R29" s="10"/>
      <c r="T29" s="8"/>
      <c r="U29" s="8"/>
    </row>
    <row r="30" spans="3:21" s="12" customFormat="1" ht="12.75">
      <c r="C30" s="8"/>
      <c r="E30" s="8"/>
      <c r="F30" s="8"/>
      <c r="G30" s="8"/>
      <c r="H30" s="4"/>
      <c r="I30" s="8"/>
      <c r="J30" s="8"/>
      <c r="R30" s="10"/>
      <c r="T30" s="8"/>
      <c r="U30" s="8"/>
    </row>
    <row r="31" spans="3:21" s="12" customFormat="1" ht="12.75">
      <c r="C31" s="8"/>
      <c r="E31" s="8"/>
      <c r="F31" s="8"/>
      <c r="G31" s="8"/>
      <c r="H31" s="4"/>
      <c r="I31" s="8"/>
      <c r="J31" s="8"/>
      <c r="R31" s="10"/>
      <c r="T31" s="8"/>
      <c r="U31" s="8"/>
    </row>
    <row r="32" s="11" customFormat="1" ht="11.25"/>
    <row r="33" s="11" customFormat="1" ht="11.25"/>
    <row r="34" s="11" customFormat="1" ht="11.25"/>
    <row r="35" s="11" customFormat="1" ht="11.25"/>
    <row r="36" s="11" customFormat="1" ht="11.25"/>
    <row r="37" s="11" customFormat="1" ht="11.25"/>
    <row r="38" s="11" customFormat="1" ht="11.25"/>
    <row r="39" s="11" customFormat="1" ht="11.25"/>
    <row r="40" s="11" customFormat="1" ht="11.25"/>
    <row r="41" s="11" customFormat="1" ht="11.25"/>
    <row r="42" s="11" customFormat="1" ht="11.25"/>
    <row r="43" s="11" customFormat="1" ht="11.25"/>
    <row r="44" s="11" customFormat="1" ht="11.25"/>
    <row r="45" s="11" customFormat="1" ht="11.25"/>
    <row r="46" s="11" customFormat="1" ht="11.25"/>
    <row r="47" s="11" customFormat="1" ht="11.25"/>
    <row r="48" s="11" customFormat="1" ht="11.25"/>
    <row r="49" s="11" customFormat="1" ht="11.25"/>
    <row r="50" s="11" customFormat="1" ht="11.25"/>
    <row r="51" s="11" customFormat="1" ht="11.25"/>
    <row r="52" s="11" customFormat="1" ht="11.25"/>
    <row r="53" s="11" customFormat="1" ht="11.25"/>
    <row r="54" s="11" customFormat="1" ht="11.25"/>
    <row r="55" s="11" customFormat="1" ht="11.25"/>
    <row r="56" s="11" customFormat="1" ht="11.25"/>
    <row r="57" s="11" customFormat="1" ht="11.25"/>
    <row r="58" s="11" customFormat="1" ht="11.25"/>
    <row r="59" s="11" customFormat="1" ht="11.25"/>
    <row r="60" s="11" customFormat="1" ht="11.25"/>
    <row r="61" s="11" customFormat="1" ht="11.25"/>
    <row r="62" s="11" customFormat="1" ht="11.25"/>
    <row r="63" s="11" customFormat="1" ht="11.25"/>
    <row r="64" s="11" customFormat="1" ht="11.25"/>
    <row r="65" s="11" customFormat="1" ht="11.25"/>
    <row r="66" s="11" customFormat="1" ht="11.25"/>
    <row r="67" s="11" customFormat="1" ht="11.25"/>
    <row r="68" s="11" customFormat="1" ht="11.25"/>
    <row r="69" s="11" customFormat="1" ht="11.25"/>
    <row r="70" s="11" customFormat="1" ht="11.25"/>
    <row r="71" s="11" customFormat="1" ht="11.25"/>
    <row r="72" s="11" customFormat="1" ht="11.25"/>
    <row r="73" s="11" customFormat="1" ht="11.25"/>
    <row r="74" s="11" customFormat="1" ht="11.25"/>
    <row r="75" s="11" customFormat="1" ht="11.25"/>
    <row r="76" s="11" customFormat="1" ht="11.25"/>
    <row r="77" s="11" customFormat="1" ht="11.25"/>
    <row r="78" s="11" customFormat="1" ht="11.25"/>
    <row r="79" s="11" customFormat="1" ht="11.25"/>
    <row r="80" s="11" customFormat="1" ht="11.25"/>
    <row r="81" s="11" customFormat="1" ht="11.25"/>
    <row r="82" s="11" customFormat="1" ht="11.25"/>
    <row r="83" s="11" customFormat="1" ht="11.25"/>
    <row r="84" s="11" customFormat="1" ht="11.25"/>
    <row r="85" s="11" customFormat="1" ht="11.25"/>
    <row r="86" s="11" customFormat="1" ht="11.25"/>
    <row r="87" s="11" customFormat="1" ht="11.25"/>
    <row r="88" s="11" customFormat="1" ht="11.25"/>
    <row r="89" s="11" customFormat="1" ht="11.25"/>
    <row r="90" s="11" customFormat="1" ht="11.25"/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="11" customFormat="1" ht="11.25"/>
    <row r="97" s="11" customFormat="1" ht="11.25"/>
    <row r="98" s="11" customFormat="1" ht="11.25"/>
    <row r="99" s="11" customFormat="1" ht="11.25"/>
    <row r="100" s="11" customFormat="1" ht="11.25"/>
    <row r="101" s="11" customFormat="1" ht="11.25"/>
    <row r="102" s="11" customFormat="1" ht="11.25"/>
    <row r="103" s="11" customFormat="1" ht="11.25"/>
    <row r="104" s="11" customFormat="1" ht="11.25"/>
    <row r="105" s="11" customFormat="1" ht="11.25"/>
    <row r="106" s="11" customFormat="1" ht="11.25"/>
    <row r="107" s="11" customFormat="1" ht="11.25"/>
    <row r="108" s="11" customFormat="1" ht="11.25"/>
    <row r="109" s="11" customFormat="1" ht="11.25"/>
  </sheetData>
  <sheetProtection/>
  <mergeCells count="2">
    <mergeCell ref="X3:AB3"/>
    <mergeCell ref="A1:V1"/>
  </mergeCells>
  <printOptions/>
  <pageMargins left="0.21" right="0.13" top="0.22" bottom="0.2" header="0.15" footer="0.1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8"/>
  <sheetViews>
    <sheetView zoomScale="106" zoomScaleNormal="106" zoomScalePageLayoutView="0" workbookViewId="0" topLeftCell="Q16">
      <selection activeCell="AA41" sqref="AA41"/>
    </sheetView>
  </sheetViews>
  <sheetFormatPr defaultColWidth="9.140625" defaultRowHeight="15"/>
  <cols>
    <col min="1" max="1" width="3.00390625" style="11" bestFit="1" customWidth="1"/>
    <col min="2" max="2" width="12.140625" style="11" bestFit="1" customWidth="1"/>
    <col min="3" max="3" width="15.00390625" style="11" bestFit="1" customWidth="1"/>
    <col min="4" max="4" width="13.7109375" style="11" bestFit="1" customWidth="1"/>
    <col min="5" max="5" width="9.28125" style="11" bestFit="1" customWidth="1"/>
    <col min="6" max="6" width="9.28125" style="11" customWidth="1"/>
    <col min="7" max="7" width="8.421875" style="11" bestFit="1" customWidth="1"/>
    <col min="8" max="8" width="3.00390625" style="11" bestFit="1" customWidth="1"/>
    <col min="9" max="9" width="10.140625" style="11" bestFit="1" customWidth="1"/>
    <col min="10" max="10" width="3.421875" style="11" bestFit="1" customWidth="1"/>
    <col min="11" max="11" width="6.140625" style="11" customWidth="1"/>
    <col min="12" max="12" width="9.421875" style="11" bestFit="1" customWidth="1"/>
    <col min="13" max="16" width="3.00390625" style="11" bestFit="1" customWidth="1"/>
    <col min="17" max="17" width="5.140625" style="11" bestFit="1" customWidth="1"/>
    <col min="18" max="18" width="3.140625" style="11" bestFit="1" customWidth="1"/>
    <col min="19" max="19" width="3.00390625" style="11" bestFit="1" customWidth="1"/>
    <col min="20" max="20" width="8.421875" style="11" bestFit="1" customWidth="1"/>
    <col min="21" max="21" width="3.57421875" style="11" bestFit="1" customWidth="1"/>
    <col min="22" max="22" width="20.57421875" style="11" bestFit="1" customWidth="1"/>
    <col min="23" max="23" width="13.57421875" style="11" bestFit="1" customWidth="1"/>
    <col min="24" max="24" width="6.57421875" style="11" customWidth="1"/>
    <col min="25" max="25" width="9.8515625" style="11" customWidth="1"/>
    <col min="26" max="26" width="11.57421875" style="11" bestFit="1" customWidth="1"/>
    <col min="27" max="27" width="18.7109375" style="11" bestFit="1" customWidth="1"/>
    <col min="28" max="28" width="7.00390625" style="11" bestFit="1" customWidth="1"/>
    <col min="29" max="30" width="3.00390625" style="11" bestFit="1" customWidth="1"/>
    <col min="31" max="31" width="5.140625" style="11" bestFit="1" customWidth="1"/>
    <col min="32" max="32" width="2.8515625" style="11" customWidth="1"/>
    <col min="33" max="42" width="3.00390625" style="11" bestFit="1" customWidth="1"/>
  </cols>
  <sheetData>
    <row r="1" spans="1:22" ht="18.75">
      <c r="A1" s="140" t="s">
        <v>573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2" ht="15">
      <c r="A2" s="61" t="s">
        <v>574</v>
      </c>
      <c r="B2" s="61"/>
      <c r="C2" s="61"/>
      <c r="D2" s="61" t="s">
        <v>587</v>
      </c>
      <c r="E2" s="61" t="s">
        <v>575</v>
      </c>
      <c r="F2" s="61"/>
      <c r="G2" s="61"/>
      <c r="H2" s="61"/>
      <c r="J2" s="61"/>
      <c r="K2" s="61" t="s">
        <v>576</v>
      </c>
      <c r="M2" s="61"/>
      <c r="N2" s="61"/>
      <c r="O2" s="61"/>
      <c r="P2" s="61" t="s">
        <v>577</v>
      </c>
      <c r="Q2" s="61"/>
      <c r="R2" s="61"/>
      <c r="S2" s="61"/>
      <c r="T2" s="61"/>
      <c r="U2" s="61"/>
      <c r="V2" s="61"/>
    </row>
    <row r="3" spans="1:42" ht="102.75" customHeigh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/>
      <c r="G3" s="48"/>
      <c r="H3" s="48" t="s">
        <v>5</v>
      </c>
      <c r="I3" s="48" t="s">
        <v>6</v>
      </c>
      <c r="J3" s="48" t="s">
        <v>449</v>
      </c>
      <c r="K3" s="48" t="s">
        <v>7</v>
      </c>
      <c r="L3" s="48" t="s">
        <v>8</v>
      </c>
      <c r="M3" s="48" t="s">
        <v>9</v>
      </c>
      <c r="N3" s="48" t="s">
        <v>10</v>
      </c>
      <c r="O3" s="48" t="s">
        <v>11</v>
      </c>
      <c r="P3" s="48" t="s">
        <v>12</v>
      </c>
      <c r="Q3" s="48" t="s">
        <v>248</v>
      </c>
      <c r="R3" s="48" t="s">
        <v>249</v>
      </c>
      <c r="S3" s="48" t="s">
        <v>250</v>
      </c>
      <c r="T3" s="48" t="s">
        <v>13</v>
      </c>
      <c r="U3" s="48" t="s">
        <v>226</v>
      </c>
      <c r="V3" s="48" t="s">
        <v>227</v>
      </c>
      <c r="W3" s="48" t="s">
        <v>228</v>
      </c>
      <c r="X3" s="137" t="s">
        <v>251</v>
      </c>
      <c r="Y3" s="138"/>
      <c r="Z3" s="138"/>
      <c r="AA3" s="138"/>
      <c r="AB3" s="139"/>
      <c r="AC3" s="48" t="s">
        <v>234</v>
      </c>
      <c r="AD3" s="48" t="s">
        <v>235</v>
      </c>
      <c r="AE3" s="48" t="s">
        <v>236</v>
      </c>
      <c r="AF3" s="48" t="s">
        <v>237</v>
      </c>
      <c r="AG3" s="48" t="s">
        <v>238</v>
      </c>
      <c r="AH3" s="48" t="s">
        <v>239</v>
      </c>
      <c r="AI3" s="48" t="s">
        <v>240</v>
      </c>
      <c r="AJ3" s="48" t="s">
        <v>241</v>
      </c>
      <c r="AK3" s="48" t="s">
        <v>242</v>
      </c>
      <c r="AL3" s="48" t="s">
        <v>243</v>
      </c>
      <c r="AM3" s="48" t="s">
        <v>244</v>
      </c>
      <c r="AN3" s="48" t="s">
        <v>245</v>
      </c>
      <c r="AO3" s="48" t="s">
        <v>246</v>
      </c>
      <c r="AP3" s="48" t="s">
        <v>247</v>
      </c>
    </row>
    <row r="4" spans="1:42" ht="9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 t="s">
        <v>229</v>
      </c>
      <c r="Y4" s="13" t="s">
        <v>230</v>
      </c>
      <c r="Z4" s="13" t="s">
        <v>231</v>
      </c>
      <c r="AA4" s="13" t="s">
        <v>232</v>
      </c>
      <c r="AB4" s="13" t="s">
        <v>233</v>
      </c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9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G5" s="71">
        <f>DATE(2012,9,30)</f>
        <v>41182</v>
      </c>
      <c r="H5" s="13">
        <v>6</v>
      </c>
      <c r="I5" s="13">
        <v>7</v>
      </c>
      <c r="J5" s="13" t="s">
        <v>448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  <c r="S5" s="13">
        <v>16</v>
      </c>
      <c r="T5" s="13">
        <v>17</v>
      </c>
      <c r="U5" s="13">
        <v>18</v>
      </c>
      <c r="V5" s="13">
        <v>19</v>
      </c>
      <c r="W5" s="13">
        <v>20</v>
      </c>
      <c r="X5" s="13" t="s">
        <v>252</v>
      </c>
      <c r="Y5" s="13" t="s">
        <v>253</v>
      </c>
      <c r="Z5" s="13" t="s">
        <v>254</v>
      </c>
      <c r="AA5" s="13" t="s">
        <v>255</v>
      </c>
      <c r="AB5" s="13"/>
      <c r="AC5" s="13">
        <v>22</v>
      </c>
      <c r="AD5" s="13">
        <v>23</v>
      </c>
      <c r="AE5" s="13">
        <v>24</v>
      </c>
      <c r="AF5" s="13">
        <v>25</v>
      </c>
      <c r="AG5" s="13">
        <v>26</v>
      </c>
      <c r="AH5" s="13">
        <v>27</v>
      </c>
      <c r="AI5" s="13">
        <v>28</v>
      </c>
      <c r="AJ5" s="13">
        <v>29</v>
      </c>
      <c r="AK5" s="13">
        <v>30</v>
      </c>
      <c r="AL5" s="13">
        <v>31</v>
      </c>
      <c r="AM5" s="13">
        <v>32</v>
      </c>
      <c r="AN5" s="13">
        <v>33</v>
      </c>
      <c r="AO5" s="13">
        <v>34</v>
      </c>
      <c r="AP5" s="13">
        <v>35</v>
      </c>
    </row>
    <row r="6" spans="1:42" ht="9.75" customHeight="1">
      <c r="A6" s="13">
        <v>1</v>
      </c>
      <c r="B6" s="32"/>
      <c r="C6" s="56" t="s">
        <v>48</v>
      </c>
      <c r="D6" s="13" t="s">
        <v>323</v>
      </c>
      <c r="E6" s="56" t="s">
        <v>157</v>
      </c>
      <c r="F6" s="72">
        <v>36685</v>
      </c>
      <c r="G6" s="74">
        <f>YEAR(G5)-YEAR(F6)</f>
        <v>12</v>
      </c>
      <c r="H6" s="57" t="s">
        <v>14</v>
      </c>
      <c r="I6" s="56" t="s">
        <v>22</v>
      </c>
      <c r="J6" s="56" t="s">
        <v>578</v>
      </c>
      <c r="K6" s="13" t="s">
        <v>256</v>
      </c>
      <c r="L6" s="13" t="s">
        <v>257</v>
      </c>
      <c r="M6" s="13" t="s">
        <v>258</v>
      </c>
      <c r="N6" s="13">
        <v>8</v>
      </c>
      <c r="O6" s="13">
        <v>7</v>
      </c>
      <c r="P6" s="13"/>
      <c r="Q6" s="13">
        <v>106</v>
      </c>
      <c r="R6" s="58" t="s">
        <v>390</v>
      </c>
      <c r="S6" s="13">
        <v>6</v>
      </c>
      <c r="T6" s="56" t="s">
        <v>117</v>
      </c>
      <c r="U6" s="56">
        <v>191</v>
      </c>
      <c r="V6" s="13"/>
      <c r="W6" s="13"/>
      <c r="X6" s="13" t="s">
        <v>259</v>
      </c>
      <c r="Y6" s="13" t="s">
        <v>260</v>
      </c>
      <c r="Z6" s="13" t="s">
        <v>260</v>
      </c>
      <c r="AA6" s="13" t="s">
        <v>68</v>
      </c>
      <c r="AB6" s="32">
        <v>517640</v>
      </c>
      <c r="AC6" s="13">
        <v>1</v>
      </c>
      <c r="AD6" s="13">
        <v>1</v>
      </c>
      <c r="AE6" s="13">
        <v>2</v>
      </c>
      <c r="AF6" s="13">
        <v>0</v>
      </c>
      <c r="AG6" s="13">
        <v>1</v>
      </c>
      <c r="AH6" s="13">
        <v>2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1</v>
      </c>
      <c r="AP6" s="13">
        <v>1</v>
      </c>
    </row>
    <row r="7" spans="1:42" ht="9.75" customHeight="1">
      <c r="A7" s="13">
        <v>2</v>
      </c>
      <c r="B7" s="32">
        <v>384304191633</v>
      </c>
      <c r="C7" s="57" t="s">
        <v>38</v>
      </c>
      <c r="D7" s="13" t="s">
        <v>334</v>
      </c>
      <c r="E7" s="57" t="s">
        <v>172</v>
      </c>
      <c r="F7" s="73">
        <v>36693</v>
      </c>
      <c r="G7" s="74">
        <f>YEAR(G5)-YEAR(F7)</f>
        <v>12</v>
      </c>
      <c r="H7" s="57" t="s">
        <v>19</v>
      </c>
      <c r="I7" s="57" t="s">
        <v>22</v>
      </c>
      <c r="J7" s="57" t="s">
        <v>578</v>
      </c>
      <c r="K7" s="13" t="s">
        <v>256</v>
      </c>
      <c r="L7" s="13" t="s">
        <v>257</v>
      </c>
      <c r="M7" s="13" t="s">
        <v>258</v>
      </c>
      <c r="N7" s="13">
        <v>8</v>
      </c>
      <c r="O7" s="13">
        <v>7</v>
      </c>
      <c r="P7" s="13"/>
      <c r="Q7" s="13">
        <v>219</v>
      </c>
      <c r="R7" s="57" t="s">
        <v>391</v>
      </c>
      <c r="S7" s="13">
        <v>6</v>
      </c>
      <c r="T7" s="57" t="s">
        <v>128</v>
      </c>
      <c r="U7" s="57">
        <v>173</v>
      </c>
      <c r="V7" s="13" t="s">
        <v>465</v>
      </c>
      <c r="W7" s="13" t="s">
        <v>464</v>
      </c>
      <c r="X7" s="13" t="s">
        <v>259</v>
      </c>
      <c r="Y7" s="13" t="s">
        <v>260</v>
      </c>
      <c r="Z7" s="13" t="s">
        <v>260</v>
      </c>
      <c r="AA7" s="13" t="s">
        <v>68</v>
      </c>
      <c r="AB7" s="32">
        <v>517640</v>
      </c>
      <c r="AC7" s="13">
        <v>1</v>
      </c>
      <c r="AD7" s="13">
        <v>1</v>
      </c>
      <c r="AE7" s="13">
        <v>2</v>
      </c>
      <c r="AF7" s="13">
        <v>0</v>
      </c>
      <c r="AG7" s="13">
        <v>1</v>
      </c>
      <c r="AH7" s="13">
        <v>2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1</v>
      </c>
      <c r="AP7" s="13">
        <v>1</v>
      </c>
    </row>
    <row r="8" spans="1:42" ht="9.75" customHeight="1">
      <c r="A8" s="13">
        <v>3</v>
      </c>
      <c r="B8" s="32">
        <v>83186887166</v>
      </c>
      <c r="C8" s="57" t="s">
        <v>96</v>
      </c>
      <c r="D8" s="13" t="s">
        <v>339</v>
      </c>
      <c r="E8" s="57" t="s">
        <v>206</v>
      </c>
      <c r="F8" s="73">
        <v>36040</v>
      </c>
      <c r="G8" s="74">
        <f>YEAR(G5)-YEAR(F8)</f>
        <v>14</v>
      </c>
      <c r="H8" s="57" t="s">
        <v>19</v>
      </c>
      <c r="I8" s="57" t="s">
        <v>506</v>
      </c>
      <c r="J8" s="57" t="s">
        <v>579</v>
      </c>
      <c r="K8" s="13" t="s">
        <v>256</v>
      </c>
      <c r="L8" s="13" t="s">
        <v>257</v>
      </c>
      <c r="M8" s="13" t="s">
        <v>258</v>
      </c>
      <c r="N8" s="13">
        <v>8</v>
      </c>
      <c r="O8" s="13">
        <v>7</v>
      </c>
      <c r="P8" s="13"/>
      <c r="Q8" s="13">
        <v>220</v>
      </c>
      <c r="R8" s="57" t="s">
        <v>391</v>
      </c>
      <c r="S8" s="13">
        <v>6</v>
      </c>
      <c r="T8" s="57" t="s">
        <v>128</v>
      </c>
      <c r="U8" s="57">
        <v>180</v>
      </c>
      <c r="V8" s="13" t="s">
        <v>548</v>
      </c>
      <c r="W8" s="13" t="s">
        <v>480</v>
      </c>
      <c r="X8" s="13" t="s">
        <v>259</v>
      </c>
      <c r="Y8" s="13" t="s">
        <v>260</v>
      </c>
      <c r="Z8" s="13" t="s">
        <v>260</v>
      </c>
      <c r="AA8" s="13" t="s">
        <v>68</v>
      </c>
      <c r="AB8" s="32">
        <v>517640</v>
      </c>
      <c r="AC8" s="13">
        <v>1</v>
      </c>
      <c r="AD8" s="13">
        <v>1</v>
      </c>
      <c r="AE8" s="13">
        <v>2</v>
      </c>
      <c r="AF8" s="13">
        <v>0</v>
      </c>
      <c r="AG8" s="13">
        <v>1</v>
      </c>
      <c r="AH8" s="13">
        <v>2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1</v>
      </c>
      <c r="AP8" s="13">
        <v>1</v>
      </c>
    </row>
    <row r="9" spans="1:42" ht="9.75" customHeight="1">
      <c r="A9" s="13">
        <v>4</v>
      </c>
      <c r="B9" s="32">
        <v>421936493719</v>
      </c>
      <c r="C9" s="57" t="s">
        <v>68</v>
      </c>
      <c r="D9" s="13" t="s">
        <v>265</v>
      </c>
      <c r="E9" s="57" t="s">
        <v>203</v>
      </c>
      <c r="F9" s="73">
        <v>36654</v>
      </c>
      <c r="G9" s="74">
        <f>YEAR(G5)-YEAR(F9)</f>
        <v>12</v>
      </c>
      <c r="H9" s="57" t="s">
        <v>19</v>
      </c>
      <c r="I9" s="57" t="s">
        <v>22</v>
      </c>
      <c r="J9" s="57" t="s">
        <v>578</v>
      </c>
      <c r="K9" s="13" t="s">
        <v>256</v>
      </c>
      <c r="L9" s="13" t="s">
        <v>257</v>
      </c>
      <c r="M9" s="13" t="s">
        <v>258</v>
      </c>
      <c r="N9" s="13">
        <v>8</v>
      </c>
      <c r="O9" s="13">
        <v>7</v>
      </c>
      <c r="P9" s="13"/>
      <c r="Q9" s="13">
        <v>208</v>
      </c>
      <c r="R9" s="57" t="s">
        <v>390</v>
      </c>
      <c r="S9" s="13">
        <v>6</v>
      </c>
      <c r="T9" s="57" t="s">
        <v>128</v>
      </c>
      <c r="U9" s="57">
        <v>181</v>
      </c>
      <c r="V9" s="13" t="s">
        <v>538</v>
      </c>
      <c r="W9" s="13" t="s">
        <v>537</v>
      </c>
      <c r="X9" s="13" t="s">
        <v>259</v>
      </c>
      <c r="Y9" s="13" t="s">
        <v>260</v>
      </c>
      <c r="Z9" s="13" t="s">
        <v>260</v>
      </c>
      <c r="AA9" s="13" t="s">
        <v>68</v>
      </c>
      <c r="AB9" s="32">
        <v>517640</v>
      </c>
      <c r="AC9" s="13">
        <v>1</v>
      </c>
      <c r="AD9" s="13">
        <v>1</v>
      </c>
      <c r="AE9" s="13">
        <v>2</v>
      </c>
      <c r="AF9" s="13">
        <v>0</v>
      </c>
      <c r="AG9" s="13">
        <v>1</v>
      </c>
      <c r="AH9" s="13">
        <v>2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1</v>
      </c>
      <c r="AP9" s="13">
        <v>1</v>
      </c>
    </row>
    <row r="10" spans="1:42" ht="9.75" customHeight="1">
      <c r="A10" s="13">
        <v>5</v>
      </c>
      <c r="B10" s="32">
        <v>639656991799</v>
      </c>
      <c r="C10" s="56" t="s">
        <v>78</v>
      </c>
      <c r="D10" s="22" t="s">
        <v>317</v>
      </c>
      <c r="E10" s="56" t="s">
        <v>121</v>
      </c>
      <c r="F10" s="72">
        <v>36416</v>
      </c>
      <c r="G10" s="74">
        <f>YEAR(G5)-YEAR(F10)</f>
        <v>13</v>
      </c>
      <c r="H10" s="57" t="s">
        <v>19</v>
      </c>
      <c r="I10" s="56" t="s">
        <v>22</v>
      </c>
      <c r="J10" s="56" t="s">
        <v>578</v>
      </c>
      <c r="K10" s="13" t="s">
        <v>256</v>
      </c>
      <c r="L10" s="13" t="s">
        <v>257</v>
      </c>
      <c r="M10" s="13" t="s">
        <v>258</v>
      </c>
      <c r="N10" s="13">
        <v>8</v>
      </c>
      <c r="O10" s="13">
        <v>7</v>
      </c>
      <c r="P10" s="13"/>
      <c r="Q10" s="13">
        <v>208</v>
      </c>
      <c r="R10" s="57" t="s">
        <v>390</v>
      </c>
      <c r="S10" s="13">
        <v>6</v>
      </c>
      <c r="T10" s="56" t="s">
        <v>122</v>
      </c>
      <c r="U10" s="56">
        <v>207</v>
      </c>
      <c r="V10" s="13" t="s">
        <v>539</v>
      </c>
      <c r="W10" s="13" t="s">
        <v>417</v>
      </c>
      <c r="X10" s="13" t="s">
        <v>259</v>
      </c>
      <c r="Y10" s="13" t="s">
        <v>260</v>
      </c>
      <c r="Z10" s="13" t="s">
        <v>260</v>
      </c>
      <c r="AA10" s="13" t="s">
        <v>570</v>
      </c>
      <c r="AB10" s="32">
        <v>517640</v>
      </c>
      <c r="AC10" s="13">
        <v>1</v>
      </c>
      <c r="AD10" s="13">
        <v>1</v>
      </c>
      <c r="AE10" s="13">
        <v>2</v>
      </c>
      <c r="AF10" s="13">
        <v>0</v>
      </c>
      <c r="AG10" s="13">
        <v>1</v>
      </c>
      <c r="AH10" s="13">
        <v>2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1</v>
      </c>
      <c r="AP10" s="13">
        <v>1</v>
      </c>
    </row>
    <row r="11" spans="1:42" ht="9.75" customHeight="1">
      <c r="A11" s="13">
        <v>6</v>
      </c>
      <c r="B11" s="32">
        <v>715046478933</v>
      </c>
      <c r="C11" s="57" t="s">
        <v>139</v>
      </c>
      <c r="D11" s="13" t="s">
        <v>328</v>
      </c>
      <c r="E11" s="57" t="s">
        <v>140</v>
      </c>
      <c r="F11" s="73">
        <v>36582</v>
      </c>
      <c r="G11" s="74">
        <f>YEAR(G5)-YEAR(F11)</f>
        <v>12</v>
      </c>
      <c r="H11" s="57" t="s">
        <v>19</v>
      </c>
      <c r="I11" s="57" t="s">
        <v>137</v>
      </c>
      <c r="J11" s="57" t="s">
        <v>579</v>
      </c>
      <c r="K11" s="13" t="s">
        <v>256</v>
      </c>
      <c r="L11" s="13" t="s">
        <v>257</v>
      </c>
      <c r="M11" s="13" t="s">
        <v>258</v>
      </c>
      <c r="N11" s="13">
        <v>8</v>
      </c>
      <c r="O11" s="13">
        <v>7</v>
      </c>
      <c r="P11" s="13"/>
      <c r="Q11" s="13"/>
      <c r="R11" s="57" t="s">
        <v>390</v>
      </c>
      <c r="S11" s="13">
        <v>8</v>
      </c>
      <c r="T11" s="57" t="s">
        <v>25</v>
      </c>
      <c r="U11" s="57">
        <v>266</v>
      </c>
      <c r="V11" s="13" t="s">
        <v>540</v>
      </c>
      <c r="W11" s="13" t="s">
        <v>284</v>
      </c>
      <c r="X11" s="13" t="s">
        <v>259</v>
      </c>
      <c r="Y11" s="13" t="s">
        <v>260</v>
      </c>
      <c r="Z11" s="13" t="s">
        <v>260</v>
      </c>
      <c r="AA11" s="13" t="s">
        <v>571</v>
      </c>
      <c r="AB11" s="32">
        <v>517640</v>
      </c>
      <c r="AC11" s="13">
        <v>1</v>
      </c>
      <c r="AD11" s="13">
        <v>1</v>
      </c>
      <c r="AE11" s="13">
        <v>2</v>
      </c>
      <c r="AF11" s="13">
        <v>0</v>
      </c>
      <c r="AG11" s="13">
        <v>1</v>
      </c>
      <c r="AH11" s="13">
        <v>2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1</v>
      </c>
      <c r="AP11" s="13">
        <v>1</v>
      </c>
    </row>
    <row r="12" spans="1:42" ht="9.75" customHeight="1">
      <c r="A12" s="13">
        <v>7</v>
      </c>
      <c r="B12" s="32">
        <v>325584910176</v>
      </c>
      <c r="C12" s="57" t="s">
        <v>139</v>
      </c>
      <c r="D12" s="13" t="s">
        <v>330</v>
      </c>
      <c r="E12" s="57" t="s">
        <v>151</v>
      </c>
      <c r="F12" s="73">
        <v>36674</v>
      </c>
      <c r="G12" s="74">
        <f>YEAR(G5)-YEAR(F12)</f>
        <v>12</v>
      </c>
      <c r="H12" s="57" t="s">
        <v>14</v>
      </c>
      <c r="I12" s="57" t="s">
        <v>137</v>
      </c>
      <c r="J12" s="57" t="s">
        <v>579</v>
      </c>
      <c r="K12" s="13" t="s">
        <v>256</v>
      </c>
      <c r="L12" s="13" t="s">
        <v>257</v>
      </c>
      <c r="M12" s="13" t="s">
        <v>258</v>
      </c>
      <c r="N12" s="13">
        <v>8</v>
      </c>
      <c r="O12" s="13">
        <v>7</v>
      </c>
      <c r="P12" s="13"/>
      <c r="Q12" s="13"/>
      <c r="R12" s="58" t="s">
        <v>390</v>
      </c>
      <c r="S12" s="13">
        <v>8</v>
      </c>
      <c r="T12" s="57" t="s">
        <v>32</v>
      </c>
      <c r="U12" s="57">
        <v>275</v>
      </c>
      <c r="V12" s="13" t="s">
        <v>552</v>
      </c>
      <c r="W12" s="13" t="s">
        <v>284</v>
      </c>
      <c r="X12" s="13" t="s">
        <v>259</v>
      </c>
      <c r="Y12" s="13" t="s">
        <v>260</v>
      </c>
      <c r="Z12" s="13" t="s">
        <v>260</v>
      </c>
      <c r="AA12" s="13" t="s">
        <v>571</v>
      </c>
      <c r="AB12" s="32">
        <v>517640</v>
      </c>
      <c r="AC12" s="13">
        <v>1</v>
      </c>
      <c r="AD12" s="13">
        <v>1</v>
      </c>
      <c r="AE12" s="13">
        <v>2</v>
      </c>
      <c r="AF12" s="13">
        <v>0</v>
      </c>
      <c r="AG12" s="13">
        <v>1</v>
      </c>
      <c r="AH12" s="13">
        <v>2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1</v>
      </c>
      <c r="AP12" s="13">
        <v>1</v>
      </c>
    </row>
    <row r="13" spans="1:42" ht="9.75" customHeight="1">
      <c r="A13" s="13">
        <v>8</v>
      </c>
      <c r="B13" s="32">
        <v>532995186413</v>
      </c>
      <c r="C13" s="57" t="s">
        <v>141</v>
      </c>
      <c r="D13" s="13" t="s">
        <v>306</v>
      </c>
      <c r="E13" s="57" t="s">
        <v>142</v>
      </c>
      <c r="F13" s="73">
        <v>36646</v>
      </c>
      <c r="G13" s="74">
        <f>YEAR(G5)-YEAR(F13)</f>
        <v>12</v>
      </c>
      <c r="H13" s="57" t="s">
        <v>19</v>
      </c>
      <c r="I13" s="59" t="s">
        <v>137</v>
      </c>
      <c r="J13" s="59" t="s">
        <v>579</v>
      </c>
      <c r="K13" s="13" t="s">
        <v>256</v>
      </c>
      <c r="L13" s="13" t="s">
        <v>257</v>
      </c>
      <c r="M13" s="13" t="s">
        <v>258</v>
      </c>
      <c r="N13" s="13">
        <v>8</v>
      </c>
      <c r="O13" s="13">
        <v>7</v>
      </c>
      <c r="P13" s="13"/>
      <c r="Q13" s="13"/>
      <c r="R13" s="57" t="s">
        <v>390</v>
      </c>
      <c r="S13" s="13">
        <v>8</v>
      </c>
      <c r="T13" s="57" t="s">
        <v>25</v>
      </c>
      <c r="U13" s="57">
        <v>267</v>
      </c>
      <c r="V13" s="13" t="s">
        <v>542</v>
      </c>
      <c r="W13" s="13" t="s">
        <v>541</v>
      </c>
      <c r="X13" s="13" t="s">
        <v>259</v>
      </c>
      <c r="Y13" s="13" t="s">
        <v>260</v>
      </c>
      <c r="Z13" s="13" t="s">
        <v>260</v>
      </c>
      <c r="AA13" s="13" t="s">
        <v>571</v>
      </c>
      <c r="AB13" s="32">
        <v>517640</v>
      </c>
      <c r="AC13" s="13">
        <v>1</v>
      </c>
      <c r="AD13" s="13">
        <v>1</v>
      </c>
      <c r="AE13" s="13">
        <v>2</v>
      </c>
      <c r="AF13" s="13">
        <v>0</v>
      </c>
      <c r="AG13" s="13">
        <v>1</v>
      </c>
      <c r="AH13" s="13">
        <v>2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1</v>
      </c>
      <c r="AP13" s="13">
        <v>1</v>
      </c>
    </row>
    <row r="14" spans="1:42" ht="9.75" customHeight="1">
      <c r="A14" s="13">
        <v>9</v>
      </c>
      <c r="B14" s="32">
        <v>206567102617</v>
      </c>
      <c r="C14" s="56" t="s">
        <v>48</v>
      </c>
      <c r="D14" s="13" t="s">
        <v>324</v>
      </c>
      <c r="E14" s="56" t="s">
        <v>162</v>
      </c>
      <c r="F14" s="72">
        <v>36598</v>
      </c>
      <c r="G14" s="74">
        <f>YEAR(G5)-YEAR(F14)</f>
        <v>12</v>
      </c>
      <c r="H14" s="57" t="s">
        <v>14</v>
      </c>
      <c r="I14" s="56" t="s">
        <v>22</v>
      </c>
      <c r="J14" s="56" t="s">
        <v>578</v>
      </c>
      <c r="K14" s="13" t="s">
        <v>256</v>
      </c>
      <c r="L14" s="13" t="s">
        <v>257</v>
      </c>
      <c r="M14" s="13" t="s">
        <v>258</v>
      </c>
      <c r="N14" s="13">
        <v>8</v>
      </c>
      <c r="O14" s="13">
        <v>7</v>
      </c>
      <c r="P14" s="13"/>
      <c r="Q14" s="13">
        <v>44</v>
      </c>
      <c r="R14" s="58" t="s">
        <v>390</v>
      </c>
      <c r="S14" s="13">
        <v>6</v>
      </c>
      <c r="T14" s="56" t="s">
        <v>163</v>
      </c>
      <c r="U14" s="56">
        <v>197</v>
      </c>
      <c r="V14" s="13" t="s">
        <v>554</v>
      </c>
      <c r="W14" s="13" t="s">
        <v>553</v>
      </c>
      <c r="X14" s="13" t="s">
        <v>259</v>
      </c>
      <c r="Y14" s="13" t="s">
        <v>260</v>
      </c>
      <c r="Z14" s="13" t="s">
        <v>260</v>
      </c>
      <c r="AA14" s="13" t="s">
        <v>68</v>
      </c>
      <c r="AB14" s="32">
        <v>517640</v>
      </c>
      <c r="AC14" s="13">
        <v>1</v>
      </c>
      <c r="AD14" s="13">
        <v>1</v>
      </c>
      <c r="AE14" s="13">
        <v>2</v>
      </c>
      <c r="AF14" s="13">
        <v>0</v>
      </c>
      <c r="AG14" s="13">
        <v>1</v>
      </c>
      <c r="AH14" s="13">
        <v>2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1</v>
      </c>
      <c r="AP14" s="13">
        <v>1</v>
      </c>
    </row>
    <row r="15" spans="1:42" ht="9.75" customHeight="1">
      <c r="A15" s="13">
        <v>10</v>
      </c>
      <c r="B15" s="32">
        <v>939404258609</v>
      </c>
      <c r="C15" s="56" t="s">
        <v>39</v>
      </c>
      <c r="D15" s="13" t="s">
        <v>319</v>
      </c>
      <c r="E15" s="56" t="s">
        <v>133</v>
      </c>
      <c r="F15" s="72">
        <v>36619</v>
      </c>
      <c r="G15" s="74">
        <f>YEAR(G5)-YEAR(F15)</f>
        <v>12</v>
      </c>
      <c r="H15" s="57" t="s">
        <v>19</v>
      </c>
      <c r="I15" s="56" t="s">
        <v>22</v>
      </c>
      <c r="J15" s="56" t="s">
        <v>578</v>
      </c>
      <c r="K15" s="13" t="s">
        <v>256</v>
      </c>
      <c r="L15" s="13" t="s">
        <v>257</v>
      </c>
      <c r="M15" s="13" t="s">
        <v>258</v>
      </c>
      <c r="N15" s="13">
        <v>8</v>
      </c>
      <c r="O15" s="13">
        <v>7</v>
      </c>
      <c r="P15" s="13"/>
      <c r="Q15" s="13">
        <v>213</v>
      </c>
      <c r="R15" s="57" t="s">
        <v>390</v>
      </c>
      <c r="S15" s="13">
        <v>6</v>
      </c>
      <c r="T15" s="56" t="s">
        <v>134</v>
      </c>
      <c r="U15" s="56">
        <v>208</v>
      </c>
      <c r="V15" s="13" t="s">
        <v>543</v>
      </c>
      <c r="W15" s="13" t="s">
        <v>346</v>
      </c>
      <c r="X15" s="13" t="s">
        <v>259</v>
      </c>
      <c r="Y15" s="13" t="s">
        <v>260</v>
      </c>
      <c r="Z15" s="13" t="s">
        <v>260</v>
      </c>
      <c r="AA15" s="13" t="s">
        <v>68</v>
      </c>
      <c r="AB15" s="32">
        <v>517640</v>
      </c>
      <c r="AC15" s="13">
        <v>1</v>
      </c>
      <c r="AD15" s="13">
        <v>1</v>
      </c>
      <c r="AE15" s="13">
        <v>2</v>
      </c>
      <c r="AF15" s="13">
        <v>0</v>
      </c>
      <c r="AG15" s="13">
        <v>1</v>
      </c>
      <c r="AH15" s="13">
        <v>2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1</v>
      </c>
      <c r="AP15" s="13">
        <v>1</v>
      </c>
    </row>
    <row r="16" spans="1:42" ht="9.75" customHeight="1">
      <c r="A16" s="13">
        <v>11</v>
      </c>
      <c r="B16" s="32">
        <v>355930214989</v>
      </c>
      <c r="C16" s="57" t="s">
        <v>53</v>
      </c>
      <c r="D16" s="13" t="s">
        <v>312</v>
      </c>
      <c r="E16" s="57" t="s">
        <v>178</v>
      </c>
      <c r="F16" s="73">
        <v>36594</v>
      </c>
      <c r="G16" s="74">
        <f>YEAR(G5)-YEAR(F16)</f>
        <v>12</v>
      </c>
      <c r="H16" s="57" t="s">
        <v>19</v>
      </c>
      <c r="I16" s="58" t="s">
        <v>137</v>
      </c>
      <c r="J16" s="58" t="s">
        <v>579</v>
      </c>
      <c r="K16" s="13" t="s">
        <v>256</v>
      </c>
      <c r="L16" s="13" t="s">
        <v>257</v>
      </c>
      <c r="M16" s="13" t="s">
        <v>258</v>
      </c>
      <c r="N16" s="13">
        <v>8</v>
      </c>
      <c r="O16" s="13">
        <v>7</v>
      </c>
      <c r="P16" s="13"/>
      <c r="Q16" s="13"/>
      <c r="R16" s="57" t="s">
        <v>390</v>
      </c>
      <c r="S16" s="13">
        <v>8</v>
      </c>
      <c r="T16" s="57" t="s">
        <v>25</v>
      </c>
      <c r="U16" s="57">
        <v>268</v>
      </c>
      <c r="V16" s="13" t="s">
        <v>544</v>
      </c>
      <c r="W16" s="13" t="s">
        <v>532</v>
      </c>
      <c r="X16" s="13" t="s">
        <v>259</v>
      </c>
      <c r="Y16" s="13" t="s">
        <v>260</v>
      </c>
      <c r="Z16" s="13" t="s">
        <v>260</v>
      </c>
      <c r="AA16" s="13" t="s">
        <v>571</v>
      </c>
      <c r="AB16" s="32">
        <v>517640</v>
      </c>
      <c r="AC16" s="13">
        <v>1</v>
      </c>
      <c r="AD16" s="13">
        <v>1</v>
      </c>
      <c r="AE16" s="13">
        <v>2</v>
      </c>
      <c r="AF16" s="13">
        <v>0</v>
      </c>
      <c r="AG16" s="13">
        <v>1</v>
      </c>
      <c r="AH16" s="13">
        <v>2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1</v>
      </c>
      <c r="AP16" s="13">
        <v>1</v>
      </c>
    </row>
    <row r="17" spans="1:42" ht="9.75" customHeight="1">
      <c r="A17" s="13">
        <v>12</v>
      </c>
      <c r="B17" s="32">
        <v>843071948746</v>
      </c>
      <c r="C17" s="57" t="s">
        <v>187</v>
      </c>
      <c r="D17" s="13" t="s">
        <v>335</v>
      </c>
      <c r="E17" s="57" t="s">
        <v>188</v>
      </c>
      <c r="F17" s="73">
        <v>36657</v>
      </c>
      <c r="G17" s="74">
        <f>YEAR(G5)-YEAR(F17)</f>
        <v>12</v>
      </c>
      <c r="H17" s="57" t="s">
        <v>19</v>
      </c>
      <c r="I17" s="57" t="s">
        <v>26</v>
      </c>
      <c r="J17" s="57" t="s">
        <v>578</v>
      </c>
      <c r="K17" s="13" t="s">
        <v>256</v>
      </c>
      <c r="L17" s="13" t="s">
        <v>257</v>
      </c>
      <c r="M17" s="13" t="s">
        <v>258</v>
      </c>
      <c r="N17" s="13">
        <v>8</v>
      </c>
      <c r="O17" s="13">
        <v>7</v>
      </c>
      <c r="P17" s="13"/>
      <c r="Q17" s="13">
        <v>216</v>
      </c>
      <c r="R17" s="57" t="s">
        <v>391</v>
      </c>
      <c r="S17" s="13">
        <v>6</v>
      </c>
      <c r="T17" s="57" t="s">
        <v>128</v>
      </c>
      <c r="U17" s="57">
        <v>171</v>
      </c>
      <c r="V17" s="13" t="s">
        <v>568</v>
      </c>
      <c r="W17" s="13" t="s">
        <v>487</v>
      </c>
      <c r="X17" s="13" t="s">
        <v>259</v>
      </c>
      <c r="Y17" s="13" t="s">
        <v>260</v>
      </c>
      <c r="Z17" s="13" t="s">
        <v>260</v>
      </c>
      <c r="AA17" s="13" t="s">
        <v>68</v>
      </c>
      <c r="AB17" s="32">
        <v>517640</v>
      </c>
      <c r="AC17" s="13">
        <v>1</v>
      </c>
      <c r="AD17" s="13">
        <v>1</v>
      </c>
      <c r="AE17" s="13">
        <v>2</v>
      </c>
      <c r="AF17" s="13">
        <v>0</v>
      </c>
      <c r="AG17" s="13">
        <v>1</v>
      </c>
      <c r="AH17" s="13">
        <v>2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1</v>
      </c>
      <c r="AP17" s="13">
        <v>1</v>
      </c>
    </row>
    <row r="18" spans="1:42" ht="9.75" customHeight="1">
      <c r="A18" s="13">
        <v>13</v>
      </c>
      <c r="B18" s="32">
        <v>349388472489</v>
      </c>
      <c r="C18" s="57" t="s">
        <v>64</v>
      </c>
      <c r="D18" s="13" t="s">
        <v>327</v>
      </c>
      <c r="E18" s="57" t="s">
        <v>135</v>
      </c>
      <c r="F18" s="73">
        <v>36489</v>
      </c>
      <c r="G18" s="74">
        <f>YEAR(G5)-YEAR(F18)</f>
        <v>13</v>
      </c>
      <c r="H18" s="57" t="s">
        <v>14</v>
      </c>
      <c r="I18" s="57" t="s">
        <v>26</v>
      </c>
      <c r="J18" s="57" t="s">
        <v>578</v>
      </c>
      <c r="K18" s="13" t="s">
        <v>256</v>
      </c>
      <c r="L18" s="13" t="s">
        <v>257</v>
      </c>
      <c r="M18" s="13" t="s">
        <v>258</v>
      </c>
      <c r="N18" s="13">
        <v>8</v>
      </c>
      <c r="O18" s="13">
        <v>7</v>
      </c>
      <c r="P18" s="13"/>
      <c r="Q18" s="13">
        <v>211</v>
      </c>
      <c r="R18" s="58" t="s">
        <v>391</v>
      </c>
      <c r="S18" s="13">
        <v>6</v>
      </c>
      <c r="T18" s="57" t="s">
        <v>128</v>
      </c>
      <c r="U18" s="57">
        <v>175</v>
      </c>
      <c r="V18" s="13" t="s">
        <v>548</v>
      </c>
      <c r="W18" s="13" t="s">
        <v>532</v>
      </c>
      <c r="X18" s="13" t="s">
        <v>259</v>
      </c>
      <c r="Y18" s="13" t="s">
        <v>260</v>
      </c>
      <c r="Z18" s="13" t="s">
        <v>260</v>
      </c>
      <c r="AA18" s="13" t="s">
        <v>68</v>
      </c>
      <c r="AB18" s="32">
        <v>517640</v>
      </c>
      <c r="AC18" s="13">
        <v>1</v>
      </c>
      <c r="AD18" s="13">
        <v>1</v>
      </c>
      <c r="AE18" s="13">
        <v>2</v>
      </c>
      <c r="AF18" s="13">
        <v>0</v>
      </c>
      <c r="AG18" s="13">
        <v>1</v>
      </c>
      <c r="AH18" s="13">
        <v>2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1</v>
      </c>
      <c r="AP18" s="13">
        <v>1</v>
      </c>
    </row>
    <row r="19" spans="1:42" s="11" customFormat="1" ht="9.75" customHeight="1">
      <c r="A19" s="13">
        <v>14</v>
      </c>
      <c r="B19" s="32">
        <v>965107687218</v>
      </c>
      <c r="C19" s="57" t="s">
        <v>53</v>
      </c>
      <c r="D19" s="13" t="s">
        <v>313</v>
      </c>
      <c r="E19" s="57" t="s">
        <v>181</v>
      </c>
      <c r="F19" s="73">
        <v>36644</v>
      </c>
      <c r="G19" s="74">
        <f>YEAR(G5)-YEAR(F19)</f>
        <v>12</v>
      </c>
      <c r="H19" s="57" t="s">
        <v>14</v>
      </c>
      <c r="I19" s="58" t="s">
        <v>137</v>
      </c>
      <c r="J19" s="58" t="s">
        <v>579</v>
      </c>
      <c r="K19" s="13" t="s">
        <v>256</v>
      </c>
      <c r="L19" s="13" t="s">
        <v>257</v>
      </c>
      <c r="M19" s="13" t="s">
        <v>258</v>
      </c>
      <c r="N19" s="13">
        <v>8</v>
      </c>
      <c r="O19" s="13">
        <v>7</v>
      </c>
      <c r="P19" s="13"/>
      <c r="Q19" s="13"/>
      <c r="R19" s="58" t="s">
        <v>390</v>
      </c>
      <c r="S19" s="13">
        <v>8</v>
      </c>
      <c r="T19" s="57" t="s">
        <v>32</v>
      </c>
      <c r="U19" s="57">
        <v>281</v>
      </c>
      <c r="V19" s="13" t="s">
        <v>516</v>
      </c>
      <c r="W19" s="13" t="s">
        <v>555</v>
      </c>
      <c r="X19" s="13" t="s">
        <v>259</v>
      </c>
      <c r="Y19" s="13" t="s">
        <v>260</v>
      </c>
      <c r="Z19" s="13" t="s">
        <v>260</v>
      </c>
      <c r="AA19" s="13" t="s">
        <v>571</v>
      </c>
      <c r="AB19" s="32">
        <v>517640</v>
      </c>
      <c r="AC19" s="13">
        <v>1</v>
      </c>
      <c r="AD19" s="13">
        <v>1</v>
      </c>
      <c r="AE19" s="13">
        <v>2</v>
      </c>
      <c r="AF19" s="13">
        <v>0</v>
      </c>
      <c r="AG19" s="13">
        <v>1</v>
      </c>
      <c r="AH19" s="13">
        <v>2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1</v>
      </c>
      <c r="AP19" s="13">
        <v>1</v>
      </c>
    </row>
    <row r="20" spans="1:42" s="11" customFormat="1" ht="9.75" customHeight="1">
      <c r="A20" s="13">
        <v>15</v>
      </c>
      <c r="B20" s="32">
        <v>552131760126</v>
      </c>
      <c r="C20" s="56" t="s">
        <v>53</v>
      </c>
      <c r="D20" s="60" t="s">
        <v>326</v>
      </c>
      <c r="E20" s="56" t="s">
        <v>179</v>
      </c>
      <c r="F20" s="72">
        <v>36365</v>
      </c>
      <c r="G20" s="74">
        <f>YEAR(G5)-YEAR(F20)</f>
        <v>13</v>
      </c>
      <c r="H20" s="57" t="s">
        <v>19</v>
      </c>
      <c r="I20" s="56" t="s">
        <v>56</v>
      </c>
      <c r="J20" s="56" t="s">
        <v>579</v>
      </c>
      <c r="K20" s="13" t="s">
        <v>256</v>
      </c>
      <c r="L20" s="13" t="s">
        <v>257</v>
      </c>
      <c r="M20" s="13" t="s">
        <v>258</v>
      </c>
      <c r="N20" s="13">
        <v>8</v>
      </c>
      <c r="O20" s="13">
        <v>7</v>
      </c>
      <c r="P20" s="13"/>
      <c r="Q20" s="13"/>
      <c r="R20" s="57" t="s">
        <v>390</v>
      </c>
      <c r="S20" s="13">
        <v>8</v>
      </c>
      <c r="T20" s="56" t="s">
        <v>32</v>
      </c>
      <c r="U20" s="56">
        <v>276</v>
      </c>
      <c r="V20" s="13" t="s">
        <v>607</v>
      </c>
      <c r="W20" s="13" t="s">
        <v>610</v>
      </c>
      <c r="X20" s="13" t="s">
        <v>259</v>
      </c>
      <c r="Y20" s="13" t="s">
        <v>260</v>
      </c>
      <c r="Z20" s="13" t="s">
        <v>260</v>
      </c>
      <c r="AA20" s="13" t="s">
        <v>535</v>
      </c>
      <c r="AB20" s="32">
        <v>517640</v>
      </c>
      <c r="AC20" s="13">
        <v>1</v>
      </c>
      <c r="AD20" s="13">
        <v>1</v>
      </c>
      <c r="AE20" s="13">
        <v>2</v>
      </c>
      <c r="AF20" s="13">
        <v>0</v>
      </c>
      <c r="AG20" s="13">
        <v>1</v>
      </c>
      <c r="AH20" s="13">
        <v>2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1</v>
      </c>
      <c r="AP20" s="13">
        <v>1</v>
      </c>
    </row>
    <row r="21" spans="1:42" s="11" customFormat="1" ht="9.75" customHeight="1">
      <c r="A21" s="13">
        <v>16</v>
      </c>
      <c r="B21" s="32">
        <v>425934583382</v>
      </c>
      <c r="C21" s="57" t="s">
        <v>53</v>
      </c>
      <c r="D21" s="13" t="s">
        <v>273</v>
      </c>
      <c r="E21" s="57" t="s">
        <v>155</v>
      </c>
      <c r="F21" s="73">
        <v>36688</v>
      </c>
      <c r="G21" s="74">
        <f>YEAR(G5)-YEAR(F21)</f>
        <v>12</v>
      </c>
      <c r="H21" s="57" t="s">
        <v>19</v>
      </c>
      <c r="I21" s="57" t="s">
        <v>137</v>
      </c>
      <c r="J21" s="57" t="s">
        <v>579</v>
      </c>
      <c r="K21" s="13" t="s">
        <v>256</v>
      </c>
      <c r="L21" s="13" t="s">
        <v>257</v>
      </c>
      <c r="M21" s="13" t="s">
        <v>258</v>
      </c>
      <c r="N21" s="13">
        <v>8</v>
      </c>
      <c r="O21" s="13">
        <v>7</v>
      </c>
      <c r="P21" s="13"/>
      <c r="Q21" s="13"/>
      <c r="R21" s="57" t="s">
        <v>390</v>
      </c>
      <c r="S21" s="13">
        <v>8</v>
      </c>
      <c r="T21" s="57" t="s">
        <v>32</v>
      </c>
      <c r="U21" s="57">
        <v>280</v>
      </c>
      <c r="V21" s="13" t="s">
        <v>545</v>
      </c>
      <c r="W21" s="13" t="s">
        <v>403</v>
      </c>
      <c r="X21" s="13" t="s">
        <v>259</v>
      </c>
      <c r="Y21" s="13" t="s">
        <v>260</v>
      </c>
      <c r="Z21" s="13" t="s">
        <v>260</v>
      </c>
      <c r="AA21" s="13" t="s">
        <v>571</v>
      </c>
      <c r="AB21" s="32">
        <v>517640</v>
      </c>
      <c r="AC21" s="13">
        <v>1</v>
      </c>
      <c r="AD21" s="13">
        <v>1</v>
      </c>
      <c r="AE21" s="13">
        <v>2</v>
      </c>
      <c r="AF21" s="13">
        <v>0</v>
      </c>
      <c r="AG21" s="13">
        <v>1</v>
      </c>
      <c r="AH21" s="13">
        <v>2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1</v>
      </c>
      <c r="AP21" s="13">
        <v>1</v>
      </c>
    </row>
    <row r="22" spans="1:42" s="11" customFormat="1" ht="9.75" customHeight="1">
      <c r="A22" s="13">
        <v>17</v>
      </c>
      <c r="B22" s="32">
        <v>508690284046</v>
      </c>
      <c r="C22" s="57" t="s">
        <v>53</v>
      </c>
      <c r="D22" s="13" t="s">
        <v>273</v>
      </c>
      <c r="E22" s="57" t="s">
        <v>177</v>
      </c>
      <c r="F22" s="73">
        <v>36694</v>
      </c>
      <c r="G22" s="74">
        <f>YEAR(G5)-YEAR(F22)</f>
        <v>12</v>
      </c>
      <c r="H22" s="57" t="s">
        <v>19</v>
      </c>
      <c r="I22" s="57" t="s">
        <v>137</v>
      </c>
      <c r="J22" s="57" t="s">
        <v>579</v>
      </c>
      <c r="K22" s="13" t="s">
        <v>256</v>
      </c>
      <c r="L22" s="13" t="s">
        <v>257</v>
      </c>
      <c r="M22" s="13" t="s">
        <v>258</v>
      </c>
      <c r="N22" s="13">
        <v>8</v>
      </c>
      <c r="O22" s="13">
        <v>7</v>
      </c>
      <c r="P22" s="13"/>
      <c r="Q22" s="13"/>
      <c r="R22" s="57" t="s">
        <v>390</v>
      </c>
      <c r="S22" s="13">
        <v>8</v>
      </c>
      <c r="T22" s="57" t="s">
        <v>32</v>
      </c>
      <c r="U22" s="57">
        <v>279</v>
      </c>
      <c r="V22" s="13" t="s">
        <v>512</v>
      </c>
      <c r="W22" s="13" t="s">
        <v>404</v>
      </c>
      <c r="X22" s="13" t="s">
        <v>259</v>
      </c>
      <c r="Y22" s="13" t="s">
        <v>260</v>
      </c>
      <c r="Z22" s="13" t="s">
        <v>260</v>
      </c>
      <c r="AA22" s="13" t="s">
        <v>571</v>
      </c>
      <c r="AB22" s="32">
        <v>517640</v>
      </c>
      <c r="AC22" s="13">
        <v>1</v>
      </c>
      <c r="AD22" s="13">
        <v>1</v>
      </c>
      <c r="AE22" s="13">
        <v>2</v>
      </c>
      <c r="AF22" s="13">
        <v>0</v>
      </c>
      <c r="AG22" s="13">
        <v>1</v>
      </c>
      <c r="AH22" s="13">
        <v>2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1</v>
      </c>
      <c r="AP22" s="13">
        <v>1</v>
      </c>
    </row>
    <row r="23" spans="1:42" s="11" customFormat="1" ht="9.75" customHeight="1">
      <c r="A23" s="13">
        <v>18</v>
      </c>
      <c r="B23" s="32"/>
      <c r="C23" s="57" t="s">
        <v>88</v>
      </c>
      <c r="D23" s="13" t="s">
        <v>263</v>
      </c>
      <c r="E23" s="57" t="s">
        <v>152</v>
      </c>
      <c r="F23" s="73">
        <v>36436</v>
      </c>
      <c r="G23" s="74">
        <f>YEAR(G5)-YEAR(F23)</f>
        <v>13</v>
      </c>
      <c r="H23" s="57" t="s">
        <v>14</v>
      </c>
      <c r="I23" s="58" t="s">
        <v>153</v>
      </c>
      <c r="J23" s="58" t="s">
        <v>579</v>
      </c>
      <c r="K23" s="13" t="s">
        <v>256</v>
      </c>
      <c r="L23" s="13" t="s">
        <v>257</v>
      </c>
      <c r="M23" s="13" t="s">
        <v>258</v>
      </c>
      <c r="N23" s="13">
        <v>8</v>
      </c>
      <c r="O23" s="13">
        <v>7</v>
      </c>
      <c r="P23" s="13"/>
      <c r="Q23" s="13">
        <v>195</v>
      </c>
      <c r="R23" s="58" t="s">
        <v>390</v>
      </c>
      <c r="S23" s="13">
        <v>6</v>
      </c>
      <c r="T23" s="57" t="s">
        <v>117</v>
      </c>
      <c r="U23" s="57">
        <v>196</v>
      </c>
      <c r="V23" s="13" t="s">
        <v>485</v>
      </c>
      <c r="W23" s="13" t="s">
        <v>484</v>
      </c>
      <c r="X23" s="13" t="s">
        <v>259</v>
      </c>
      <c r="Y23" s="13" t="s">
        <v>260</v>
      </c>
      <c r="Z23" s="13" t="s">
        <v>260</v>
      </c>
      <c r="AA23" s="13" t="s">
        <v>482</v>
      </c>
      <c r="AB23" s="32">
        <v>517640</v>
      </c>
      <c r="AC23" s="13">
        <v>1</v>
      </c>
      <c r="AD23" s="13">
        <v>1</v>
      </c>
      <c r="AE23" s="13">
        <v>2</v>
      </c>
      <c r="AF23" s="13">
        <v>0</v>
      </c>
      <c r="AG23" s="13">
        <v>1</v>
      </c>
      <c r="AH23" s="13">
        <v>2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1</v>
      </c>
      <c r="AP23" s="13">
        <v>1</v>
      </c>
    </row>
    <row r="24" spans="1:42" s="11" customFormat="1" ht="9.75" customHeight="1">
      <c r="A24" s="13">
        <v>19</v>
      </c>
      <c r="B24" s="32">
        <v>923212863672</v>
      </c>
      <c r="C24" s="57" t="s">
        <v>183</v>
      </c>
      <c r="D24" s="13" t="s">
        <v>314</v>
      </c>
      <c r="E24" s="57" t="s">
        <v>184</v>
      </c>
      <c r="F24" s="73">
        <v>36614</v>
      </c>
      <c r="G24" s="74">
        <f>YEAR(G5)-YEAR(F24)</f>
        <v>12</v>
      </c>
      <c r="H24" s="57" t="s">
        <v>14</v>
      </c>
      <c r="I24" s="59" t="s">
        <v>87</v>
      </c>
      <c r="J24" s="59" t="s">
        <v>579</v>
      </c>
      <c r="K24" s="13" t="s">
        <v>256</v>
      </c>
      <c r="L24" s="13" t="s">
        <v>257</v>
      </c>
      <c r="M24" s="13" t="s">
        <v>258</v>
      </c>
      <c r="N24" s="13">
        <v>8</v>
      </c>
      <c r="O24" s="13">
        <v>7</v>
      </c>
      <c r="P24" s="13"/>
      <c r="Q24" s="13"/>
      <c r="R24" s="58" t="s">
        <v>390</v>
      </c>
      <c r="S24" s="13">
        <v>8</v>
      </c>
      <c r="T24" s="57" t="s">
        <v>32</v>
      </c>
      <c r="U24" s="57">
        <v>277</v>
      </c>
      <c r="V24" s="13" t="s">
        <v>556</v>
      </c>
      <c r="W24" s="13" t="s">
        <v>531</v>
      </c>
      <c r="X24" s="13" t="s">
        <v>259</v>
      </c>
      <c r="Y24" s="13" t="s">
        <v>260</v>
      </c>
      <c r="Z24" s="13" t="s">
        <v>260</v>
      </c>
      <c r="AA24" s="13" t="s">
        <v>572</v>
      </c>
      <c r="AB24" s="32">
        <v>517640</v>
      </c>
      <c r="AC24" s="13">
        <v>1</v>
      </c>
      <c r="AD24" s="13">
        <v>1</v>
      </c>
      <c r="AE24" s="13">
        <v>2</v>
      </c>
      <c r="AF24" s="13">
        <v>0</v>
      </c>
      <c r="AG24" s="13">
        <v>1</v>
      </c>
      <c r="AH24" s="13">
        <v>2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1</v>
      </c>
      <c r="AP24" s="13">
        <v>1</v>
      </c>
    </row>
    <row r="25" spans="1:42" s="11" customFormat="1" ht="9.75" customHeight="1">
      <c r="A25" s="13">
        <v>20</v>
      </c>
      <c r="B25" s="32"/>
      <c r="C25" s="56" t="s">
        <v>169</v>
      </c>
      <c r="D25" s="13" t="s">
        <v>316</v>
      </c>
      <c r="E25" s="56" t="s">
        <v>116</v>
      </c>
      <c r="F25" s="72">
        <v>36660</v>
      </c>
      <c r="G25" s="74">
        <f>YEAR(G5)-YEAR(F25)</f>
        <v>12</v>
      </c>
      <c r="H25" s="57" t="s">
        <v>14</v>
      </c>
      <c r="I25" s="56" t="s">
        <v>56</v>
      </c>
      <c r="J25" s="56" t="s">
        <v>579</v>
      </c>
      <c r="K25" s="13" t="s">
        <v>256</v>
      </c>
      <c r="L25" s="13" t="s">
        <v>257</v>
      </c>
      <c r="M25" s="13" t="s">
        <v>258</v>
      </c>
      <c r="N25" s="13">
        <v>8</v>
      </c>
      <c r="O25" s="13">
        <v>7</v>
      </c>
      <c r="P25" s="13"/>
      <c r="Q25" s="13">
        <v>186</v>
      </c>
      <c r="R25" s="58" t="s">
        <v>390</v>
      </c>
      <c r="S25" s="13">
        <v>6</v>
      </c>
      <c r="T25" s="56" t="s">
        <v>117</v>
      </c>
      <c r="U25" s="56">
        <v>193</v>
      </c>
      <c r="V25" s="13"/>
      <c r="W25" s="13"/>
      <c r="X25" s="13" t="s">
        <v>259</v>
      </c>
      <c r="Y25" s="13" t="s">
        <v>260</v>
      </c>
      <c r="Z25" s="13" t="s">
        <v>260</v>
      </c>
      <c r="AA25" s="13"/>
      <c r="AB25" s="32">
        <v>517640</v>
      </c>
      <c r="AC25" s="13">
        <v>1</v>
      </c>
      <c r="AD25" s="13">
        <v>1</v>
      </c>
      <c r="AE25" s="13">
        <v>2</v>
      </c>
      <c r="AF25" s="13">
        <v>0</v>
      </c>
      <c r="AG25" s="13">
        <v>1</v>
      </c>
      <c r="AH25" s="13">
        <v>2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1</v>
      </c>
      <c r="AP25" s="13">
        <v>1</v>
      </c>
    </row>
    <row r="26" spans="1:42" s="11" customFormat="1" ht="9.75" customHeight="1">
      <c r="A26" s="13">
        <v>21</v>
      </c>
      <c r="B26" s="32">
        <v>601085511309</v>
      </c>
      <c r="C26" s="57" t="s">
        <v>126</v>
      </c>
      <c r="D26" s="13" t="s">
        <v>316</v>
      </c>
      <c r="E26" s="57" t="s">
        <v>127</v>
      </c>
      <c r="F26" s="73">
        <v>36666</v>
      </c>
      <c r="G26" s="74">
        <f>YEAR(G5)-YEAR(F26)</f>
        <v>12</v>
      </c>
      <c r="H26" s="57" t="s">
        <v>14</v>
      </c>
      <c r="I26" s="57" t="s">
        <v>129</v>
      </c>
      <c r="J26" s="57" t="s">
        <v>579</v>
      </c>
      <c r="K26" s="13" t="s">
        <v>256</v>
      </c>
      <c r="L26" s="13" t="s">
        <v>257</v>
      </c>
      <c r="M26" s="13" t="s">
        <v>258</v>
      </c>
      <c r="N26" s="13">
        <v>8</v>
      </c>
      <c r="O26" s="13">
        <v>7</v>
      </c>
      <c r="P26" s="13"/>
      <c r="Q26" s="13">
        <v>211</v>
      </c>
      <c r="R26" s="58" t="s">
        <v>391</v>
      </c>
      <c r="S26" s="13">
        <v>6</v>
      </c>
      <c r="T26" s="57" t="s">
        <v>128</v>
      </c>
      <c r="U26" s="57">
        <v>186</v>
      </c>
      <c r="V26" s="13" t="s">
        <v>280</v>
      </c>
      <c r="W26" s="13" t="s">
        <v>279</v>
      </c>
      <c r="X26" s="13" t="s">
        <v>259</v>
      </c>
      <c r="Y26" s="13" t="s">
        <v>260</v>
      </c>
      <c r="Z26" s="13" t="s">
        <v>260</v>
      </c>
      <c r="AA26" s="13" t="s">
        <v>68</v>
      </c>
      <c r="AB26" s="32">
        <v>517640</v>
      </c>
      <c r="AC26" s="13">
        <v>1</v>
      </c>
      <c r="AD26" s="13">
        <v>1</v>
      </c>
      <c r="AE26" s="13">
        <v>2</v>
      </c>
      <c r="AF26" s="13">
        <v>0</v>
      </c>
      <c r="AG26" s="13">
        <v>1</v>
      </c>
      <c r="AH26" s="13">
        <v>2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1</v>
      </c>
      <c r="AP26" s="13">
        <v>1</v>
      </c>
    </row>
    <row r="27" spans="1:42" s="11" customFormat="1" ht="9.75" customHeight="1">
      <c r="A27" s="13">
        <v>22</v>
      </c>
      <c r="B27" s="32">
        <v>887569054484</v>
      </c>
      <c r="C27" s="57" t="s">
        <v>53</v>
      </c>
      <c r="D27" s="13" t="s">
        <v>307</v>
      </c>
      <c r="E27" s="57" t="s">
        <v>148</v>
      </c>
      <c r="F27" s="73">
        <v>36695</v>
      </c>
      <c r="G27" s="74">
        <f>YEAR(G5)-YEAR(F27)</f>
        <v>12</v>
      </c>
      <c r="H27" s="57" t="s">
        <v>14</v>
      </c>
      <c r="I27" s="58" t="s">
        <v>137</v>
      </c>
      <c r="J27" s="58" t="s">
        <v>579</v>
      </c>
      <c r="K27" s="13" t="s">
        <v>256</v>
      </c>
      <c r="L27" s="13" t="s">
        <v>257</v>
      </c>
      <c r="M27" s="13" t="s">
        <v>258</v>
      </c>
      <c r="N27" s="13">
        <v>8</v>
      </c>
      <c r="O27" s="13">
        <v>7</v>
      </c>
      <c r="P27" s="13"/>
      <c r="Q27" s="13"/>
      <c r="R27" s="58" t="s">
        <v>390</v>
      </c>
      <c r="S27" s="13">
        <v>8</v>
      </c>
      <c r="T27" s="57" t="s">
        <v>55</v>
      </c>
      <c r="U27" s="57">
        <v>287</v>
      </c>
      <c r="V27" s="13" t="s">
        <v>557</v>
      </c>
      <c r="W27" s="13" t="s">
        <v>284</v>
      </c>
      <c r="X27" s="13" t="s">
        <v>259</v>
      </c>
      <c r="Y27" s="13" t="s">
        <v>260</v>
      </c>
      <c r="Z27" s="13" t="s">
        <v>260</v>
      </c>
      <c r="AA27" s="13" t="s">
        <v>571</v>
      </c>
      <c r="AB27" s="32">
        <v>517640</v>
      </c>
      <c r="AC27" s="13">
        <v>1</v>
      </c>
      <c r="AD27" s="13">
        <v>1</v>
      </c>
      <c r="AE27" s="13">
        <v>2</v>
      </c>
      <c r="AF27" s="13">
        <v>0</v>
      </c>
      <c r="AG27" s="13">
        <v>1</v>
      </c>
      <c r="AH27" s="13">
        <v>2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1</v>
      </c>
      <c r="AP27" s="13">
        <v>1</v>
      </c>
    </row>
    <row r="28" spans="1:42" s="11" customFormat="1" ht="9.75" customHeight="1">
      <c r="A28" s="13">
        <v>23</v>
      </c>
      <c r="B28" s="32">
        <v>561209620770</v>
      </c>
      <c r="C28" s="57" t="s">
        <v>166</v>
      </c>
      <c r="D28" s="13" t="s">
        <v>310</v>
      </c>
      <c r="E28" s="57" t="s">
        <v>167</v>
      </c>
      <c r="F28" s="73">
        <v>36686</v>
      </c>
      <c r="G28" s="74">
        <f>YEAR(G5)-YEAR(F28)</f>
        <v>12</v>
      </c>
      <c r="H28" s="57" t="s">
        <v>19</v>
      </c>
      <c r="I28" s="58" t="s">
        <v>78</v>
      </c>
      <c r="J28" s="58" t="s">
        <v>580</v>
      </c>
      <c r="K28" s="13" t="s">
        <v>256</v>
      </c>
      <c r="L28" s="13" t="s">
        <v>257</v>
      </c>
      <c r="M28" s="13" t="s">
        <v>258</v>
      </c>
      <c r="N28" s="13">
        <v>8</v>
      </c>
      <c r="O28" s="13">
        <v>7</v>
      </c>
      <c r="P28" s="13"/>
      <c r="Q28" s="13">
        <v>212</v>
      </c>
      <c r="R28" s="57" t="s">
        <v>390</v>
      </c>
      <c r="S28" s="13">
        <v>6</v>
      </c>
      <c r="T28" s="57" t="s">
        <v>168</v>
      </c>
      <c r="U28" s="57">
        <v>189</v>
      </c>
      <c r="V28" s="13" t="s">
        <v>394</v>
      </c>
      <c r="W28" s="13" t="s">
        <v>409</v>
      </c>
      <c r="X28" s="13" t="s">
        <v>259</v>
      </c>
      <c r="Y28" s="13" t="s">
        <v>260</v>
      </c>
      <c r="Z28" s="13" t="s">
        <v>260</v>
      </c>
      <c r="AA28" s="13" t="s">
        <v>504</v>
      </c>
      <c r="AB28" s="32">
        <v>517640</v>
      </c>
      <c r="AC28" s="13">
        <v>1</v>
      </c>
      <c r="AD28" s="13">
        <v>1</v>
      </c>
      <c r="AE28" s="13">
        <v>2</v>
      </c>
      <c r="AF28" s="13">
        <v>0</v>
      </c>
      <c r="AG28" s="13">
        <v>1</v>
      </c>
      <c r="AH28" s="13">
        <v>2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1</v>
      </c>
      <c r="AP28" s="13">
        <v>1</v>
      </c>
    </row>
    <row r="29" spans="1:42" s="11" customFormat="1" ht="9.75" customHeight="1">
      <c r="A29" s="13">
        <v>24</v>
      </c>
      <c r="B29" s="32">
        <v>573771618018</v>
      </c>
      <c r="C29" s="57" t="s">
        <v>145</v>
      </c>
      <c r="D29" s="13" t="s">
        <v>329</v>
      </c>
      <c r="E29" s="57" t="s">
        <v>146</v>
      </c>
      <c r="F29" s="73">
        <v>36243</v>
      </c>
      <c r="G29" s="74">
        <f>YEAR(G5)-YEAR(F29)</f>
        <v>13</v>
      </c>
      <c r="H29" s="57" t="s">
        <v>19</v>
      </c>
      <c r="I29" s="57" t="s">
        <v>47</v>
      </c>
      <c r="J29" s="57" t="s">
        <v>579</v>
      </c>
      <c r="K29" s="13" t="s">
        <v>256</v>
      </c>
      <c r="L29" s="13" t="s">
        <v>257</v>
      </c>
      <c r="M29" s="13" t="s">
        <v>258</v>
      </c>
      <c r="N29" s="13">
        <v>8</v>
      </c>
      <c r="O29" s="13">
        <v>7</v>
      </c>
      <c r="P29" s="13"/>
      <c r="Q29" s="13">
        <v>223</v>
      </c>
      <c r="R29" s="57" t="s">
        <v>391</v>
      </c>
      <c r="S29" s="13">
        <v>6</v>
      </c>
      <c r="T29" s="57" t="s">
        <v>147</v>
      </c>
      <c r="U29" s="57">
        <v>205</v>
      </c>
      <c r="V29" s="13" t="s">
        <v>486</v>
      </c>
      <c r="W29" s="13" t="s">
        <v>569</v>
      </c>
      <c r="X29" s="13" t="s">
        <v>259</v>
      </c>
      <c r="Y29" s="13" t="s">
        <v>260</v>
      </c>
      <c r="Z29" s="13" t="s">
        <v>260</v>
      </c>
      <c r="AA29" s="13" t="s">
        <v>68</v>
      </c>
      <c r="AB29" s="32">
        <v>517640</v>
      </c>
      <c r="AC29" s="13">
        <v>1</v>
      </c>
      <c r="AD29" s="13">
        <v>1</v>
      </c>
      <c r="AE29" s="13">
        <v>2</v>
      </c>
      <c r="AF29" s="13">
        <v>0</v>
      </c>
      <c r="AG29" s="13">
        <v>1</v>
      </c>
      <c r="AH29" s="13">
        <v>2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1</v>
      </c>
      <c r="AP29" s="13">
        <v>1</v>
      </c>
    </row>
    <row r="30" spans="1:42" s="11" customFormat="1" ht="9.75" customHeight="1">
      <c r="A30" s="13">
        <v>25</v>
      </c>
      <c r="B30" s="32">
        <v>923550413160</v>
      </c>
      <c r="C30" s="56" t="s">
        <v>169</v>
      </c>
      <c r="D30" s="13" t="s">
        <v>325</v>
      </c>
      <c r="E30" s="56" t="s">
        <v>170</v>
      </c>
      <c r="F30" s="72">
        <v>36783</v>
      </c>
      <c r="G30" s="74">
        <f>YEAR(G5)-YEAR(F30)</f>
        <v>12</v>
      </c>
      <c r="H30" s="57" t="s">
        <v>14</v>
      </c>
      <c r="I30" s="56" t="s">
        <v>153</v>
      </c>
      <c r="J30" s="56" t="s">
        <v>579</v>
      </c>
      <c r="K30" s="13" t="s">
        <v>256</v>
      </c>
      <c r="L30" s="13" t="s">
        <v>257</v>
      </c>
      <c r="M30" s="13" t="s">
        <v>258</v>
      </c>
      <c r="N30" s="13">
        <v>8</v>
      </c>
      <c r="O30" s="13">
        <v>7</v>
      </c>
      <c r="P30" s="13"/>
      <c r="Q30" s="13">
        <v>191</v>
      </c>
      <c r="R30" s="58" t="s">
        <v>390</v>
      </c>
      <c r="S30" s="13">
        <v>6</v>
      </c>
      <c r="T30" s="56" t="s">
        <v>171</v>
      </c>
      <c r="U30" s="56">
        <v>190</v>
      </c>
      <c r="V30" s="13" t="s">
        <v>558</v>
      </c>
      <c r="W30" s="13" t="s">
        <v>284</v>
      </c>
      <c r="X30" s="13" t="s">
        <v>259</v>
      </c>
      <c r="Y30" s="13" t="s">
        <v>260</v>
      </c>
      <c r="Z30" s="13" t="s">
        <v>260</v>
      </c>
      <c r="AA30" s="13" t="s">
        <v>68</v>
      </c>
      <c r="AB30" s="32">
        <v>517640</v>
      </c>
      <c r="AC30" s="13">
        <v>1</v>
      </c>
      <c r="AD30" s="13">
        <v>1</v>
      </c>
      <c r="AE30" s="13">
        <v>2</v>
      </c>
      <c r="AF30" s="13">
        <v>0</v>
      </c>
      <c r="AG30" s="13">
        <v>1</v>
      </c>
      <c r="AH30" s="13">
        <v>2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1</v>
      </c>
      <c r="AP30" s="13">
        <v>1</v>
      </c>
    </row>
    <row r="31" spans="1:42" s="11" customFormat="1" ht="9.75" customHeight="1">
      <c r="A31" s="13">
        <v>26</v>
      </c>
      <c r="B31" s="32">
        <v>810507518505</v>
      </c>
      <c r="C31" s="57" t="s">
        <v>68</v>
      </c>
      <c r="D31" s="13" t="s">
        <v>338</v>
      </c>
      <c r="E31" s="57" t="s">
        <v>200</v>
      </c>
      <c r="F31" s="73">
        <v>36586</v>
      </c>
      <c r="G31" s="74">
        <f>YEAR(G5)-YEAR(F31)</f>
        <v>12</v>
      </c>
      <c r="H31" s="57" t="s">
        <v>14</v>
      </c>
      <c r="I31" s="57" t="s">
        <v>22</v>
      </c>
      <c r="J31" s="57" t="s">
        <v>578</v>
      </c>
      <c r="K31" s="13" t="s">
        <v>256</v>
      </c>
      <c r="L31" s="13" t="s">
        <v>257</v>
      </c>
      <c r="M31" s="13" t="s">
        <v>258</v>
      </c>
      <c r="N31" s="13">
        <v>8</v>
      </c>
      <c r="O31" s="13">
        <v>7</v>
      </c>
      <c r="P31" s="13"/>
      <c r="Q31" s="13">
        <v>211</v>
      </c>
      <c r="R31" s="58" t="s">
        <v>390</v>
      </c>
      <c r="S31" s="13">
        <v>6</v>
      </c>
      <c r="T31" s="57" t="s">
        <v>128</v>
      </c>
      <c r="U31" s="57">
        <v>184</v>
      </c>
      <c r="V31" s="13" t="s">
        <v>474</v>
      </c>
      <c r="W31" s="13" t="s">
        <v>284</v>
      </c>
      <c r="X31" s="13" t="s">
        <v>259</v>
      </c>
      <c r="Y31" s="13" t="s">
        <v>260</v>
      </c>
      <c r="Z31" s="13" t="s">
        <v>260</v>
      </c>
      <c r="AA31" s="13" t="s">
        <v>68</v>
      </c>
      <c r="AB31" s="32">
        <v>517640</v>
      </c>
      <c r="AC31" s="13">
        <v>1</v>
      </c>
      <c r="AD31" s="13">
        <v>1</v>
      </c>
      <c r="AE31" s="13">
        <v>2</v>
      </c>
      <c r="AF31" s="13">
        <v>0</v>
      </c>
      <c r="AG31" s="13">
        <v>1</v>
      </c>
      <c r="AH31" s="13">
        <v>2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1</v>
      </c>
      <c r="AP31" s="13">
        <v>1</v>
      </c>
    </row>
    <row r="32" spans="1:42" s="11" customFormat="1" ht="9.75" customHeight="1">
      <c r="A32" s="13">
        <v>27</v>
      </c>
      <c r="B32" s="32">
        <v>982576113690</v>
      </c>
      <c r="C32" s="57" t="s">
        <v>139</v>
      </c>
      <c r="D32" s="13" t="s">
        <v>309</v>
      </c>
      <c r="E32" s="57" t="s">
        <v>160</v>
      </c>
      <c r="F32" s="73">
        <v>36317</v>
      </c>
      <c r="G32" s="74">
        <f>YEAR(G5)-YEAR(F32)</f>
        <v>13</v>
      </c>
      <c r="H32" s="57" t="s">
        <v>19</v>
      </c>
      <c r="I32" s="58" t="s">
        <v>137</v>
      </c>
      <c r="J32" s="58" t="s">
        <v>579</v>
      </c>
      <c r="K32" s="13" t="s">
        <v>256</v>
      </c>
      <c r="L32" s="13" t="s">
        <v>257</v>
      </c>
      <c r="M32" s="13" t="s">
        <v>258</v>
      </c>
      <c r="N32" s="13">
        <v>8</v>
      </c>
      <c r="O32" s="13">
        <v>7</v>
      </c>
      <c r="P32" s="13"/>
      <c r="Q32" s="13"/>
      <c r="R32" s="57" t="s">
        <v>390</v>
      </c>
      <c r="S32" s="13">
        <v>8</v>
      </c>
      <c r="T32" s="57" t="s">
        <v>161</v>
      </c>
      <c r="U32" s="57">
        <v>293</v>
      </c>
      <c r="V32" s="13" t="s">
        <v>546</v>
      </c>
      <c r="W32" s="13" t="s">
        <v>547</v>
      </c>
      <c r="X32" s="13" t="s">
        <v>259</v>
      </c>
      <c r="Y32" s="13" t="s">
        <v>260</v>
      </c>
      <c r="Z32" s="13" t="s">
        <v>260</v>
      </c>
      <c r="AA32" s="13" t="s">
        <v>571</v>
      </c>
      <c r="AB32" s="32">
        <v>517640</v>
      </c>
      <c r="AC32" s="13">
        <v>1</v>
      </c>
      <c r="AD32" s="13">
        <v>1</v>
      </c>
      <c r="AE32" s="13">
        <v>2</v>
      </c>
      <c r="AF32" s="13">
        <v>0</v>
      </c>
      <c r="AG32" s="13">
        <v>1</v>
      </c>
      <c r="AH32" s="13">
        <v>2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1</v>
      </c>
      <c r="AP32" s="13">
        <v>1</v>
      </c>
    </row>
    <row r="33" spans="1:42" s="11" customFormat="1" ht="9.75" customHeight="1">
      <c r="A33" s="13">
        <v>28</v>
      </c>
      <c r="B33" s="32">
        <v>981263793903</v>
      </c>
      <c r="C33" s="57" t="s">
        <v>68</v>
      </c>
      <c r="D33" s="13" t="s">
        <v>337</v>
      </c>
      <c r="E33" s="57" t="s">
        <v>195</v>
      </c>
      <c r="F33" s="73">
        <v>36525</v>
      </c>
      <c r="G33" s="74">
        <f>YEAR(G5)-YEAR(F33)</f>
        <v>13</v>
      </c>
      <c r="H33" s="57" t="s">
        <v>14</v>
      </c>
      <c r="I33" s="57" t="s">
        <v>56</v>
      </c>
      <c r="J33" s="57" t="s">
        <v>579</v>
      </c>
      <c r="K33" s="13" t="s">
        <v>256</v>
      </c>
      <c r="L33" s="13" t="s">
        <v>257</v>
      </c>
      <c r="M33" s="13" t="s">
        <v>258</v>
      </c>
      <c r="N33" s="13">
        <v>8</v>
      </c>
      <c r="O33" s="13">
        <v>7</v>
      </c>
      <c r="P33" s="13"/>
      <c r="Q33" s="13">
        <v>212</v>
      </c>
      <c r="R33" s="58" t="s">
        <v>390</v>
      </c>
      <c r="S33" s="13">
        <v>6</v>
      </c>
      <c r="T33" s="57" t="s">
        <v>128</v>
      </c>
      <c r="U33" s="57">
        <v>174</v>
      </c>
      <c r="V33" s="13" t="s">
        <v>559</v>
      </c>
      <c r="W33" s="13" t="s">
        <v>484</v>
      </c>
      <c r="X33" s="13" t="s">
        <v>259</v>
      </c>
      <c r="Y33" s="13" t="s">
        <v>260</v>
      </c>
      <c r="Z33" s="13" t="s">
        <v>260</v>
      </c>
      <c r="AA33" s="13" t="s">
        <v>68</v>
      </c>
      <c r="AB33" s="32">
        <v>517640</v>
      </c>
      <c r="AC33" s="13">
        <v>1</v>
      </c>
      <c r="AD33" s="13">
        <v>1</v>
      </c>
      <c r="AE33" s="13">
        <v>2</v>
      </c>
      <c r="AF33" s="13">
        <v>0</v>
      </c>
      <c r="AG33" s="13">
        <v>1</v>
      </c>
      <c r="AH33" s="13">
        <v>2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1</v>
      </c>
      <c r="AP33" s="13">
        <v>1</v>
      </c>
    </row>
    <row r="34" spans="1:42" s="11" customFormat="1" ht="9.75" customHeight="1">
      <c r="A34" s="13">
        <v>29</v>
      </c>
      <c r="B34" s="32">
        <v>3535503574486</v>
      </c>
      <c r="C34" s="56" t="s">
        <v>68</v>
      </c>
      <c r="D34" s="13" t="s">
        <v>320</v>
      </c>
      <c r="E34" s="56" t="s">
        <v>138</v>
      </c>
      <c r="F34" s="72">
        <v>36608</v>
      </c>
      <c r="G34" s="74">
        <f>YEAR(G5)-YEAR(F34)</f>
        <v>12</v>
      </c>
      <c r="H34" s="57" t="s">
        <v>19</v>
      </c>
      <c r="I34" s="56" t="s">
        <v>22</v>
      </c>
      <c r="J34" s="56" t="s">
        <v>578</v>
      </c>
      <c r="K34" s="13" t="s">
        <v>256</v>
      </c>
      <c r="L34" s="13" t="s">
        <v>257</v>
      </c>
      <c r="M34" s="13" t="s">
        <v>258</v>
      </c>
      <c r="N34" s="13">
        <v>8</v>
      </c>
      <c r="O34" s="13">
        <v>7</v>
      </c>
      <c r="P34" s="13"/>
      <c r="Q34" s="13">
        <v>209</v>
      </c>
      <c r="R34" s="57" t="s">
        <v>390</v>
      </c>
      <c r="S34" s="13">
        <v>6</v>
      </c>
      <c r="T34" s="56" t="s">
        <v>128</v>
      </c>
      <c r="U34" s="56">
        <v>183</v>
      </c>
      <c r="V34" s="13" t="s">
        <v>608</v>
      </c>
      <c r="W34" s="13" t="s">
        <v>611</v>
      </c>
      <c r="X34" s="13" t="s">
        <v>259</v>
      </c>
      <c r="Y34" s="13" t="s">
        <v>260</v>
      </c>
      <c r="Z34" s="13" t="s">
        <v>260</v>
      </c>
      <c r="AA34" s="13" t="s">
        <v>68</v>
      </c>
      <c r="AB34" s="32">
        <v>517640</v>
      </c>
      <c r="AC34" s="13">
        <v>1</v>
      </c>
      <c r="AD34" s="13">
        <v>1</v>
      </c>
      <c r="AE34" s="13">
        <v>2</v>
      </c>
      <c r="AF34" s="13">
        <v>0</v>
      </c>
      <c r="AG34" s="13">
        <v>1</v>
      </c>
      <c r="AH34" s="13">
        <v>2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1</v>
      </c>
      <c r="AP34" s="13">
        <v>1</v>
      </c>
    </row>
    <row r="35" spans="1:42" s="11" customFormat="1" ht="9.75" customHeight="1">
      <c r="A35" s="13">
        <v>30</v>
      </c>
      <c r="B35" s="32">
        <v>468069913447</v>
      </c>
      <c r="C35" s="57" t="s">
        <v>96</v>
      </c>
      <c r="D35" s="13" t="s">
        <v>308</v>
      </c>
      <c r="E35" s="57" t="s">
        <v>156</v>
      </c>
      <c r="F35" s="73">
        <v>36663</v>
      </c>
      <c r="G35" s="74">
        <f>YEAR(G5)-YEAR(F35)</f>
        <v>12</v>
      </c>
      <c r="H35" s="57" t="s">
        <v>19</v>
      </c>
      <c r="I35" s="59" t="s">
        <v>47</v>
      </c>
      <c r="J35" s="59" t="s">
        <v>579</v>
      </c>
      <c r="K35" s="13" t="s">
        <v>256</v>
      </c>
      <c r="L35" s="13" t="s">
        <v>257</v>
      </c>
      <c r="M35" s="13" t="s">
        <v>258</v>
      </c>
      <c r="N35" s="13">
        <v>8</v>
      </c>
      <c r="O35" s="13">
        <v>7</v>
      </c>
      <c r="P35" s="13"/>
      <c r="Q35" s="13">
        <v>220</v>
      </c>
      <c r="R35" s="57" t="s">
        <v>391</v>
      </c>
      <c r="S35" s="13">
        <v>6</v>
      </c>
      <c r="T35" s="57" t="s">
        <v>128</v>
      </c>
      <c r="U35" s="57">
        <v>178</v>
      </c>
      <c r="V35" s="13" t="s">
        <v>488</v>
      </c>
      <c r="W35" s="13" t="s">
        <v>487</v>
      </c>
      <c r="X35" s="13" t="s">
        <v>259</v>
      </c>
      <c r="Y35" s="13" t="s">
        <v>260</v>
      </c>
      <c r="Z35" s="13" t="s">
        <v>260</v>
      </c>
      <c r="AA35" s="13" t="s">
        <v>68</v>
      </c>
      <c r="AB35" s="32">
        <v>517640</v>
      </c>
      <c r="AC35" s="13">
        <v>1</v>
      </c>
      <c r="AD35" s="13">
        <v>1</v>
      </c>
      <c r="AE35" s="13">
        <v>2</v>
      </c>
      <c r="AF35" s="13">
        <v>0</v>
      </c>
      <c r="AG35" s="13">
        <v>1</v>
      </c>
      <c r="AH35" s="13">
        <v>2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1</v>
      </c>
      <c r="AP35" s="13">
        <v>1</v>
      </c>
    </row>
    <row r="36" spans="1:42" s="11" customFormat="1" ht="9.75" customHeight="1">
      <c r="A36" s="13">
        <v>31</v>
      </c>
      <c r="B36" s="32">
        <v>828547842126</v>
      </c>
      <c r="C36" s="56" t="s">
        <v>143</v>
      </c>
      <c r="D36" s="13" t="s">
        <v>276</v>
      </c>
      <c r="E36" s="56" t="s">
        <v>144</v>
      </c>
      <c r="F36" s="72">
        <v>36733</v>
      </c>
      <c r="G36" s="74">
        <f>YEAR(G5)-YEAR(F36)</f>
        <v>12</v>
      </c>
      <c r="H36" s="57" t="s">
        <v>19</v>
      </c>
      <c r="I36" s="56" t="s">
        <v>129</v>
      </c>
      <c r="J36" s="56" t="s">
        <v>579</v>
      </c>
      <c r="K36" s="13" t="s">
        <v>256</v>
      </c>
      <c r="L36" s="13" t="s">
        <v>257</v>
      </c>
      <c r="M36" s="13" t="s">
        <v>258</v>
      </c>
      <c r="N36" s="13">
        <v>8</v>
      </c>
      <c r="O36" s="13">
        <v>7</v>
      </c>
      <c r="P36" s="13"/>
      <c r="Q36" s="13">
        <v>42</v>
      </c>
      <c r="R36" s="57" t="s">
        <v>390</v>
      </c>
      <c r="S36" s="13">
        <v>6</v>
      </c>
      <c r="T36" s="56" t="s">
        <v>128</v>
      </c>
      <c r="U36" s="56">
        <v>187</v>
      </c>
      <c r="V36" s="13" t="s">
        <v>609</v>
      </c>
      <c r="W36" s="13" t="s">
        <v>466</v>
      </c>
      <c r="X36" s="13" t="s">
        <v>259</v>
      </c>
      <c r="Y36" s="13" t="s">
        <v>260</v>
      </c>
      <c r="Z36" s="13" t="s">
        <v>260</v>
      </c>
      <c r="AA36" s="13" t="s">
        <v>612</v>
      </c>
      <c r="AB36" s="32">
        <v>517640</v>
      </c>
      <c r="AC36" s="13">
        <v>1</v>
      </c>
      <c r="AD36" s="13">
        <v>1</v>
      </c>
      <c r="AE36" s="13">
        <v>2</v>
      </c>
      <c r="AF36" s="13">
        <v>0</v>
      </c>
      <c r="AG36" s="13">
        <v>1</v>
      </c>
      <c r="AH36" s="13">
        <v>2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1</v>
      </c>
      <c r="AP36" s="13">
        <v>1</v>
      </c>
    </row>
    <row r="37" spans="1:42" s="11" customFormat="1" ht="9.75" customHeight="1">
      <c r="A37" s="13">
        <v>32</v>
      </c>
      <c r="B37" s="32">
        <v>232925449610</v>
      </c>
      <c r="C37" s="57" t="s">
        <v>53</v>
      </c>
      <c r="D37" s="13" t="s">
        <v>332</v>
      </c>
      <c r="E37" s="57" t="s">
        <v>172</v>
      </c>
      <c r="F37" s="73">
        <v>36693</v>
      </c>
      <c r="G37" s="74">
        <f>YEAR(G5)-YEAR(F37)</f>
        <v>12</v>
      </c>
      <c r="H37" s="57" t="s">
        <v>19</v>
      </c>
      <c r="I37" s="57" t="s">
        <v>137</v>
      </c>
      <c r="J37" s="57" t="s">
        <v>579</v>
      </c>
      <c r="K37" s="13" t="s">
        <v>256</v>
      </c>
      <c r="L37" s="13" t="s">
        <v>257</v>
      </c>
      <c r="M37" s="13" t="s">
        <v>258</v>
      </c>
      <c r="N37" s="13">
        <v>8</v>
      </c>
      <c r="O37" s="13">
        <v>7</v>
      </c>
      <c r="P37" s="13"/>
      <c r="Q37" s="13"/>
      <c r="R37" s="57" t="s">
        <v>390</v>
      </c>
      <c r="S37" s="13">
        <v>8</v>
      </c>
      <c r="T37" s="57" t="s">
        <v>32</v>
      </c>
      <c r="U37" s="57">
        <v>273</v>
      </c>
      <c r="V37" s="13" t="s">
        <v>273</v>
      </c>
      <c r="W37" s="13" t="s">
        <v>345</v>
      </c>
      <c r="X37" s="13" t="s">
        <v>259</v>
      </c>
      <c r="Y37" s="13" t="s">
        <v>260</v>
      </c>
      <c r="Z37" s="13" t="s">
        <v>260</v>
      </c>
      <c r="AA37" s="13" t="s">
        <v>571</v>
      </c>
      <c r="AB37" s="32">
        <v>517640</v>
      </c>
      <c r="AC37" s="13">
        <v>1</v>
      </c>
      <c r="AD37" s="13">
        <v>1</v>
      </c>
      <c r="AE37" s="13">
        <v>2</v>
      </c>
      <c r="AF37" s="13">
        <v>0</v>
      </c>
      <c r="AG37" s="13">
        <v>1</v>
      </c>
      <c r="AH37" s="13">
        <v>2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1</v>
      </c>
      <c r="AP37" s="13">
        <v>1</v>
      </c>
    </row>
    <row r="38" spans="1:42" s="11" customFormat="1" ht="9.75" customHeight="1">
      <c r="A38" s="13">
        <v>33</v>
      </c>
      <c r="B38" s="32">
        <v>762469725583</v>
      </c>
      <c r="C38" s="57" t="s">
        <v>158</v>
      </c>
      <c r="D38" s="13" t="s">
        <v>331</v>
      </c>
      <c r="E38" s="57" t="s">
        <v>159</v>
      </c>
      <c r="F38" s="73">
        <v>36622</v>
      </c>
      <c r="G38" s="74">
        <f>YEAR(G5)-YEAR(F38)</f>
        <v>12</v>
      </c>
      <c r="H38" s="57" t="s">
        <v>14</v>
      </c>
      <c r="I38" s="57" t="s">
        <v>137</v>
      </c>
      <c r="J38" s="57" t="s">
        <v>579</v>
      </c>
      <c r="K38" s="13" t="s">
        <v>256</v>
      </c>
      <c r="L38" s="13" t="s">
        <v>257</v>
      </c>
      <c r="M38" s="13" t="s">
        <v>258</v>
      </c>
      <c r="N38" s="13">
        <v>8</v>
      </c>
      <c r="O38" s="13">
        <v>7</v>
      </c>
      <c r="P38" s="13"/>
      <c r="Q38" s="13"/>
      <c r="R38" s="58" t="s">
        <v>390</v>
      </c>
      <c r="S38" s="13">
        <v>8</v>
      </c>
      <c r="T38" s="57" t="s">
        <v>55</v>
      </c>
      <c r="U38" s="57">
        <v>290</v>
      </c>
      <c r="V38" s="13" t="s">
        <v>561</v>
      </c>
      <c r="W38" s="13" t="s">
        <v>560</v>
      </c>
      <c r="X38" s="13" t="s">
        <v>259</v>
      </c>
      <c r="Y38" s="13" t="s">
        <v>260</v>
      </c>
      <c r="Z38" s="13" t="s">
        <v>260</v>
      </c>
      <c r="AA38" s="13" t="s">
        <v>571</v>
      </c>
      <c r="AB38" s="32">
        <v>517640</v>
      </c>
      <c r="AC38" s="13">
        <v>1</v>
      </c>
      <c r="AD38" s="13">
        <v>1</v>
      </c>
      <c r="AE38" s="13">
        <v>2</v>
      </c>
      <c r="AF38" s="13">
        <v>0</v>
      </c>
      <c r="AG38" s="13">
        <v>1</v>
      </c>
      <c r="AH38" s="13">
        <v>2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1</v>
      </c>
      <c r="AP38" s="13">
        <v>1</v>
      </c>
    </row>
    <row r="39" spans="1:42" s="11" customFormat="1" ht="9.75" customHeight="1">
      <c r="A39" s="13">
        <v>34</v>
      </c>
      <c r="B39" s="32">
        <v>474610440560</v>
      </c>
      <c r="C39" s="57" t="s">
        <v>53</v>
      </c>
      <c r="D39" s="13" t="s">
        <v>305</v>
      </c>
      <c r="E39" s="57" t="s">
        <v>136</v>
      </c>
      <c r="F39" s="73">
        <v>36681</v>
      </c>
      <c r="G39" s="74">
        <f>YEAR(G5)-YEAR(F39)</f>
        <v>12</v>
      </c>
      <c r="H39" s="57" t="s">
        <v>14</v>
      </c>
      <c r="I39" s="58" t="s">
        <v>137</v>
      </c>
      <c r="J39" s="58" t="s">
        <v>579</v>
      </c>
      <c r="K39" s="13" t="s">
        <v>256</v>
      </c>
      <c r="L39" s="13" t="s">
        <v>257</v>
      </c>
      <c r="M39" s="13" t="s">
        <v>258</v>
      </c>
      <c r="N39" s="13">
        <v>8</v>
      </c>
      <c r="O39" s="13">
        <v>7</v>
      </c>
      <c r="P39" s="13"/>
      <c r="Q39" s="13"/>
      <c r="R39" s="58" t="s">
        <v>390</v>
      </c>
      <c r="S39" s="13">
        <v>8</v>
      </c>
      <c r="T39" s="57" t="s">
        <v>32</v>
      </c>
      <c r="U39" s="57">
        <v>274</v>
      </c>
      <c r="V39" s="13" t="s">
        <v>371</v>
      </c>
      <c r="W39" s="13" t="s">
        <v>562</v>
      </c>
      <c r="X39" s="13" t="s">
        <v>259</v>
      </c>
      <c r="Y39" s="13" t="s">
        <v>260</v>
      </c>
      <c r="Z39" s="13" t="s">
        <v>260</v>
      </c>
      <c r="AA39" s="13" t="s">
        <v>571</v>
      </c>
      <c r="AB39" s="32">
        <v>517640</v>
      </c>
      <c r="AC39" s="13">
        <v>1</v>
      </c>
      <c r="AD39" s="13">
        <v>1</v>
      </c>
      <c r="AE39" s="13">
        <v>2</v>
      </c>
      <c r="AF39" s="13">
        <v>0</v>
      </c>
      <c r="AG39" s="13">
        <v>1</v>
      </c>
      <c r="AH39" s="13">
        <v>2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1</v>
      </c>
      <c r="AP39" s="13">
        <v>1</v>
      </c>
    </row>
    <row r="40" spans="1:42" s="11" customFormat="1" ht="9.75" customHeight="1">
      <c r="A40" s="13">
        <v>35</v>
      </c>
      <c r="B40" s="32"/>
      <c r="C40" s="56" t="s">
        <v>149</v>
      </c>
      <c r="D40" s="13" t="s">
        <v>321</v>
      </c>
      <c r="E40" s="56" t="s">
        <v>150</v>
      </c>
      <c r="F40" s="72">
        <v>36706</v>
      </c>
      <c r="G40" s="74">
        <f>YEAR(G5)-YEAR(F40)</f>
        <v>12</v>
      </c>
      <c r="H40" s="57" t="s">
        <v>19</v>
      </c>
      <c r="I40" s="56" t="s">
        <v>87</v>
      </c>
      <c r="J40" s="56" t="s">
        <v>579</v>
      </c>
      <c r="K40" s="13" t="s">
        <v>256</v>
      </c>
      <c r="L40" s="13" t="s">
        <v>257</v>
      </c>
      <c r="M40" s="13" t="s">
        <v>258</v>
      </c>
      <c r="N40" s="13">
        <v>8</v>
      </c>
      <c r="O40" s="13">
        <v>7</v>
      </c>
      <c r="P40" s="13"/>
      <c r="Q40" s="13">
        <v>213</v>
      </c>
      <c r="R40" s="57" t="s">
        <v>390</v>
      </c>
      <c r="S40" s="13">
        <v>6</v>
      </c>
      <c r="T40" s="56" t="s">
        <v>128</v>
      </c>
      <c r="U40" s="56">
        <v>185</v>
      </c>
      <c r="V40" s="13"/>
      <c r="W40" s="13"/>
      <c r="X40" s="13" t="s">
        <v>259</v>
      </c>
      <c r="Y40" s="13" t="s">
        <v>260</v>
      </c>
      <c r="Z40" s="13" t="s">
        <v>260</v>
      </c>
      <c r="AA40" s="13"/>
      <c r="AB40" s="32">
        <v>517640</v>
      </c>
      <c r="AC40" s="13">
        <v>1</v>
      </c>
      <c r="AD40" s="13">
        <v>1</v>
      </c>
      <c r="AE40" s="13">
        <v>2</v>
      </c>
      <c r="AF40" s="13">
        <v>0</v>
      </c>
      <c r="AG40" s="13">
        <v>1</v>
      </c>
      <c r="AH40" s="13">
        <v>2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1</v>
      </c>
      <c r="AP40" s="13">
        <v>1</v>
      </c>
    </row>
    <row r="41" spans="1:42" s="11" customFormat="1" ht="9.75" customHeight="1">
      <c r="A41" s="13">
        <v>36</v>
      </c>
      <c r="B41" s="32">
        <v>386862436431</v>
      </c>
      <c r="C41" s="56" t="s">
        <v>96</v>
      </c>
      <c r="D41" s="13" t="s">
        <v>322</v>
      </c>
      <c r="E41" s="56" t="s">
        <v>154</v>
      </c>
      <c r="F41" s="72">
        <v>36759</v>
      </c>
      <c r="G41" s="74">
        <f>YEAR(G5)-YEAR(F41)</f>
        <v>12</v>
      </c>
      <c r="H41" s="57" t="s">
        <v>19</v>
      </c>
      <c r="I41" s="56" t="s">
        <v>47</v>
      </c>
      <c r="J41" s="56" t="s">
        <v>579</v>
      </c>
      <c r="K41" s="13" t="s">
        <v>256</v>
      </c>
      <c r="L41" s="13" t="s">
        <v>257</v>
      </c>
      <c r="M41" s="13" t="s">
        <v>581</v>
      </c>
      <c r="N41" s="13">
        <v>8</v>
      </c>
      <c r="O41" s="13">
        <v>7</v>
      </c>
      <c r="P41" s="13"/>
      <c r="Q41" s="13">
        <v>187</v>
      </c>
      <c r="R41" s="57" t="s">
        <v>390</v>
      </c>
      <c r="S41" s="13">
        <v>6</v>
      </c>
      <c r="T41" s="56" t="s">
        <v>128</v>
      </c>
      <c r="U41" s="56">
        <v>179</v>
      </c>
      <c r="V41" s="13" t="s">
        <v>548</v>
      </c>
      <c r="W41" s="13" t="s">
        <v>480</v>
      </c>
      <c r="X41" s="13" t="s">
        <v>259</v>
      </c>
      <c r="Y41" s="13" t="s">
        <v>260</v>
      </c>
      <c r="Z41" s="13" t="s">
        <v>260</v>
      </c>
      <c r="AA41" s="13" t="s">
        <v>68</v>
      </c>
      <c r="AB41" s="32">
        <v>517640</v>
      </c>
      <c r="AC41" s="13">
        <v>1</v>
      </c>
      <c r="AD41" s="13">
        <v>1</v>
      </c>
      <c r="AE41" s="13">
        <v>2</v>
      </c>
      <c r="AF41" s="13">
        <v>0</v>
      </c>
      <c r="AG41" s="13">
        <v>1</v>
      </c>
      <c r="AH41" s="13">
        <v>2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1</v>
      </c>
      <c r="AP41" s="13">
        <v>1</v>
      </c>
    </row>
    <row r="42" spans="1:42" s="11" customFormat="1" ht="9.75" customHeight="1">
      <c r="A42" s="13">
        <v>37</v>
      </c>
      <c r="B42" s="32"/>
      <c r="C42" s="56" t="s">
        <v>175</v>
      </c>
      <c r="D42" s="13" t="s">
        <v>304</v>
      </c>
      <c r="E42" s="56" t="s">
        <v>176</v>
      </c>
      <c r="F42" s="72">
        <v>36734</v>
      </c>
      <c r="G42" s="74">
        <f>YEAR(G5)-YEAR(F42)</f>
        <v>12</v>
      </c>
      <c r="H42" s="57" t="s">
        <v>14</v>
      </c>
      <c r="I42" s="56" t="s">
        <v>26</v>
      </c>
      <c r="J42" s="56" t="s">
        <v>578</v>
      </c>
      <c r="K42" s="13" t="s">
        <v>256</v>
      </c>
      <c r="L42" s="13" t="s">
        <v>257</v>
      </c>
      <c r="M42" s="13" t="s">
        <v>258</v>
      </c>
      <c r="N42" s="13">
        <v>8</v>
      </c>
      <c r="O42" s="13">
        <v>7</v>
      </c>
      <c r="P42" s="13"/>
      <c r="Q42" s="13"/>
      <c r="R42" s="58" t="s">
        <v>390</v>
      </c>
      <c r="S42" s="13">
        <v>8</v>
      </c>
      <c r="T42" s="56" t="s">
        <v>128</v>
      </c>
      <c r="U42" s="56">
        <v>182</v>
      </c>
      <c r="V42" s="13"/>
      <c r="W42" s="13"/>
      <c r="X42" s="13" t="s">
        <v>259</v>
      </c>
      <c r="Y42" s="13" t="s">
        <v>260</v>
      </c>
      <c r="Z42" s="13" t="s">
        <v>260</v>
      </c>
      <c r="AA42" s="13"/>
      <c r="AB42" s="32">
        <v>517640</v>
      </c>
      <c r="AC42" s="13">
        <v>1</v>
      </c>
      <c r="AD42" s="13">
        <v>1</v>
      </c>
      <c r="AE42" s="13">
        <v>2</v>
      </c>
      <c r="AF42" s="13">
        <v>0</v>
      </c>
      <c r="AG42" s="13">
        <v>1</v>
      </c>
      <c r="AH42" s="13">
        <v>2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1</v>
      </c>
      <c r="AP42" s="13">
        <v>1</v>
      </c>
    </row>
    <row r="43" spans="1:42" s="11" customFormat="1" ht="9.75" customHeight="1">
      <c r="A43" s="13">
        <v>38</v>
      </c>
      <c r="B43" s="32">
        <v>299947503002</v>
      </c>
      <c r="C43" s="57" t="s">
        <v>53</v>
      </c>
      <c r="D43" s="13" t="s">
        <v>284</v>
      </c>
      <c r="E43" s="57" t="s">
        <v>192</v>
      </c>
      <c r="F43" s="73">
        <v>36664</v>
      </c>
      <c r="G43" s="74">
        <f>YEAR(G5)-YEAR(F43)</f>
        <v>12</v>
      </c>
      <c r="H43" s="57" t="s">
        <v>14</v>
      </c>
      <c r="I43" s="58" t="s">
        <v>137</v>
      </c>
      <c r="J43" s="58" t="s">
        <v>579</v>
      </c>
      <c r="K43" s="13" t="s">
        <v>256</v>
      </c>
      <c r="L43" s="13" t="s">
        <v>257</v>
      </c>
      <c r="M43" s="13" t="s">
        <v>258</v>
      </c>
      <c r="N43" s="13">
        <v>8</v>
      </c>
      <c r="O43" s="13">
        <v>7</v>
      </c>
      <c r="P43" s="13"/>
      <c r="Q43" s="13">
        <v>192</v>
      </c>
      <c r="R43" s="58" t="s">
        <v>390</v>
      </c>
      <c r="S43" s="13">
        <v>6</v>
      </c>
      <c r="T43" s="57" t="s">
        <v>32</v>
      </c>
      <c r="U43" s="57">
        <v>272</v>
      </c>
      <c r="V43" s="13" t="s">
        <v>515</v>
      </c>
      <c r="W43" s="13" t="s">
        <v>564</v>
      </c>
      <c r="X43" s="13" t="s">
        <v>259</v>
      </c>
      <c r="Y43" s="13" t="s">
        <v>260</v>
      </c>
      <c r="Z43" s="13" t="s">
        <v>260</v>
      </c>
      <c r="AA43" s="13" t="s">
        <v>571</v>
      </c>
      <c r="AB43" s="32">
        <v>517640</v>
      </c>
      <c r="AC43" s="13">
        <v>1</v>
      </c>
      <c r="AD43" s="13">
        <v>1</v>
      </c>
      <c r="AE43" s="13">
        <v>2</v>
      </c>
      <c r="AF43" s="13">
        <v>0</v>
      </c>
      <c r="AG43" s="13">
        <v>1</v>
      </c>
      <c r="AH43" s="13">
        <v>2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1</v>
      </c>
      <c r="AP43" s="13">
        <v>1</v>
      </c>
    </row>
    <row r="44" spans="1:42" s="11" customFormat="1" ht="9.75" customHeight="1">
      <c r="A44" s="13">
        <v>39</v>
      </c>
      <c r="B44" s="32">
        <v>768406881039</v>
      </c>
      <c r="C44" s="57" t="s">
        <v>164</v>
      </c>
      <c r="D44" s="13" t="s">
        <v>284</v>
      </c>
      <c r="E44" s="57" t="s">
        <v>165</v>
      </c>
      <c r="F44" s="73">
        <v>36357</v>
      </c>
      <c r="G44" s="74">
        <f>YEAR(G5)-YEAR(F44)</f>
        <v>13</v>
      </c>
      <c r="H44" s="57" t="s">
        <v>14</v>
      </c>
      <c r="I44" s="57" t="s">
        <v>56</v>
      </c>
      <c r="J44" s="57" t="s">
        <v>579</v>
      </c>
      <c r="K44" s="13" t="s">
        <v>256</v>
      </c>
      <c r="L44" s="13" t="s">
        <v>257</v>
      </c>
      <c r="M44" s="13" t="s">
        <v>258</v>
      </c>
      <c r="N44" s="13">
        <v>8</v>
      </c>
      <c r="O44" s="13">
        <v>7</v>
      </c>
      <c r="P44" s="13"/>
      <c r="Q44" s="13"/>
      <c r="R44" s="58" t="s">
        <v>390</v>
      </c>
      <c r="S44" s="13">
        <v>8</v>
      </c>
      <c r="T44" s="57" t="s">
        <v>55</v>
      </c>
      <c r="U44" s="57">
        <v>288</v>
      </c>
      <c r="V44" s="13" t="s">
        <v>530</v>
      </c>
      <c r="W44" s="13" t="s">
        <v>563</v>
      </c>
      <c r="X44" s="13" t="s">
        <v>259</v>
      </c>
      <c r="Y44" s="13" t="s">
        <v>260</v>
      </c>
      <c r="Z44" s="13" t="s">
        <v>260</v>
      </c>
      <c r="AA44" s="13" t="s">
        <v>535</v>
      </c>
      <c r="AB44" s="32">
        <v>517640</v>
      </c>
      <c r="AC44" s="13">
        <v>1</v>
      </c>
      <c r="AD44" s="13">
        <v>1</v>
      </c>
      <c r="AE44" s="13">
        <v>2</v>
      </c>
      <c r="AF44" s="13">
        <v>0</v>
      </c>
      <c r="AG44" s="13">
        <v>1</v>
      </c>
      <c r="AH44" s="13">
        <v>2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1</v>
      </c>
      <c r="AP44" s="13">
        <v>1</v>
      </c>
    </row>
    <row r="45" spans="1:42" s="11" customFormat="1" ht="9.75" customHeight="1">
      <c r="A45" s="13">
        <v>40</v>
      </c>
      <c r="B45" s="32">
        <v>828088395253</v>
      </c>
      <c r="C45" s="57" t="s">
        <v>139</v>
      </c>
      <c r="D45" s="13" t="s">
        <v>336</v>
      </c>
      <c r="E45" s="57" t="s">
        <v>191</v>
      </c>
      <c r="F45" s="73">
        <v>36659</v>
      </c>
      <c r="G45" s="74">
        <f>YEAR(G5)-YEAR(F45)</f>
        <v>12</v>
      </c>
      <c r="H45" s="57" t="s">
        <v>14</v>
      </c>
      <c r="I45" s="57" t="s">
        <v>56</v>
      </c>
      <c r="J45" s="57" t="s">
        <v>579</v>
      </c>
      <c r="K45" s="13" t="s">
        <v>256</v>
      </c>
      <c r="L45" s="13" t="s">
        <v>257</v>
      </c>
      <c r="M45" s="13" t="s">
        <v>258</v>
      </c>
      <c r="N45" s="13">
        <v>8</v>
      </c>
      <c r="O45" s="13">
        <v>7</v>
      </c>
      <c r="P45" s="13"/>
      <c r="Q45" s="13"/>
      <c r="R45" s="58" t="s">
        <v>390</v>
      </c>
      <c r="S45" s="13">
        <v>8</v>
      </c>
      <c r="T45" s="57" t="s">
        <v>55</v>
      </c>
      <c r="U45" s="57">
        <v>289</v>
      </c>
      <c r="V45" s="13" t="s">
        <v>468</v>
      </c>
      <c r="W45" s="13" t="s">
        <v>520</v>
      </c>
      <c r="X45" s="13" t="s">
        <v>259</v>
      </c>
      <c r="Y45" s="13" t="s">
        <v>260</v>
      </c>
      <c r="Z45" s="13" t="s">
        <v>260</v>
      </c>
      <c r="AA45" s="13" t="s">
        <v>535</v>
      </c>
      <c r="AB45" s="32">
        <v>517640</v>
      </c>
      <c r="AC45" s="13">
        <v>1</v>
      </c>
      <c r="AD45" s="13">
        <v>1</v>
      </c>
      <c r="AE45" s="13">
        <v>2</v>
      </c>
      <c r="AF45" s="13">
        <v>0</v>
      </c>
      <c r="AG45" s="13">
        <v>1</v>
      </c>
      <c r="AH45" s="13">
        <v>2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1</v>
      </c>
      <c r="AP45" s="13">
        <v>1</v>
      </c>
    </row>
    <row r="46" spans="1:42" s="11" customFormat="1" ht="9.75" customHeight="1">
      <c r="A46" s="13">
        <v>41</v>
      </c>
      <c r="B46" s="32">
        <v>491762713247</v>
      </c>
      <c r="C46" s="57" t="s">
        <v>53</v>
      </c>
      <c r="D46" s="13" t="s">
        <v>333</v>
      </c>
      <c r="E46" s="57" t="s">
        <v>180</v>
      </c>
      <c r="F46" s="73">
        <v>36692</v>
      </c>
      <c r="G46" s="74">
        <f>YEAR(G5)-YEAR(F46)</f>
        <v>12</v>
      </c>
      <c r="H46" s="57" t="s">
        <v>19</v>
      </c>
      <c r="I46" s="57" t="s">
        <v>137</v>
      </c>
      <c r="J46" s="57" t="s">
        <v>579</v>
      </c>
      <c r="K46" s="13" t="s">
        <v>256</v>
      </c>
      <c r="L46" s="13" t="s">
        <v>257</v>
      </c>
      <c r="M46" s="13" t="s">
        <v>258</v>
      </c>
      <c r="N46" s="13">
        <v>8</v>
      </c>
      <c r="O46" s="13">
        <v>7</v>
      </c>
      <c r="P46" s="13"/>
      <c r="Q46" s="13"/>
      <c r="R46" s="57" t="s">
        <v>390</v>
      </c>
      <c r="S46" s="13">
        <v>8</v>
      </c>
      <c r="T46" s="57" t="s">
        <v>32</v>
      </c>
      <c r="U46" s="57">
        <v>278</v>
      </c>
      <c r="V46" s="13" t="s">
        <v>549</v>
      </c>
      <c r="W46" s="13" t="s">
        <v>345</v>
      </c>
      <c r="X46" s="13" t="s">
        <v>259</v>
      </c>
      <c r="Y46" s="13" t="s">
        <v>260</v>
      </c>
      <c r="Z46" s="13" t="s">
        <v>260</v>
      </c>
      <c r="AA46" s="13" t="s">
        <v>571</v>
      </c>
      <c r="AB46" s="32">
        <v>517640</v>
      </c>
      <c r="AC46" s="13">
        <v>1</v>
      </c>
      <c r="AD46" s="13">
        <v>1</v>
      </c>
      <c r="AE46" s="13">
        <v>2</v>
      </c>
      <c r="AF46" s="13">
        <v>0</v>
      </c>
      <c r="AG46" s="13">
        <v>1</v>
      </c>
      <c r="AH46" s="13">
        <v>2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1</v>
      </c>
      <c r="AP46" s="13">
        <v>1</v>
      </c>
    </row>
    <row r="47" spans="1:42" s="11" customFormat="1" ht="9.75" customHeight="1">
      <c r="A47" s="13">
        <v>42</v>
      </c>
      <c r="B47" s="32">
        <v>896178315492</v>
      </c>
      <c r="C47" s="57" t="s">
        <v>53</v>
      </c>
      <c r="D47" s="13" t="s">
        <v>315</v>
      </c>
      <c r="E47" s="57" t="s">
        <v>189</v>
      </c>
      <c r="F47" s="73">
        <v>36568</v>
      </c>
      <c r="G47" s="74">
        <f>YEAR(G5)-YEAR(F47)</f>
        <v>12</v>
      </c>
      <c r="H47" s="57" t="s">
        <v>19</v>
      </c>
      <c r="I47" s="58" t="s">
        <v>137</v>
      </c>
      <c r="J47" s="58" t="s">
        <v>579</v>
      </c>
      <c r="K47" s="13" t="s">
        <v>256</v>
      </c>
      <c r="L47" s="13" t="s">
        <v>257</v>
      </c>
      <c r="M47" s="13" t="s">
        <v>258</v>
      </c>
      <c r="N47" s="13">
        <v>8</v>
      </c>
      <c r="O47" s="13">
        <v>7</v>
      </c>
      <c r="P47" s="13"/>
      <c r="Q47" s="13"/>
      <c r="R47" s="57" t="s">
        <v>390</v>
      </c>
      <c r="S47" s="13">
        <v>8</v>
      </c>
      <c r="T47" s="57" t="s">
        <v>174</v>
      </c>
      <c r="U47" s="57">
        <v>283</v>
      </c>
      <c r="V47" s="13" t="s">
        <v>550</v>
      </c>
      <c r="W47" s="13" t="s">
        <v>551</v>
      </c>
      <c r="X47" s="13" t="s">
        <v>259</v>
      </c>
      <c r="Y47" s="13" t="s">
        <v>260</v>
      </c>
      <c r="Z47" s="13" t="s">
        <v>260</v>
      </c>
      <c r="AA47" s="13" t="s">
        <v>571</v>
      </c>
      <c r="AB47" s="32">
        <v>517640</v>
      </c>
      <c r="AC47" s="13">
        <v>1</v>
      </c>
      <c r="AD47" s="13">
        <v>1</v>
      </c>
      <c r="AE47" s="13">
        <v>2</v>
      </c>
      <c r="AF47" s="13">
        <v>0</v>
      </c>
      <c r="AG47" s="13">
        <v>1</v>
      </c>
      <c r="AH47" s="13">
        <v>2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1</v>
      </c>
      <c r="AP47" s="13">
        <v>1</v>
      </c>
    </row>
    <row r="48" spans="1:42" s="11" customFormat="1" ht="9.75" customHeight="1">
      <c r="A48" s="13">
        <v>43</v>
      </c>
      <c r="B48" s="32">
        <v>966307899610</v>
      </c>
      <c r="C48" s="56" t="s">
        <v>48</v>
      </c>
      <c r="D48" s="13" t="s">
        <v>318</v>
      </c>
      <c r="E48" s="56" t="s">
        <v>125</v>
      </c>
      <c r="F48" s="72">
        <v>36697</v>
      </c>
      <c r="G48" s="74">
        <f>YEAR(G5)-YEAR(F48)</f>
        <v>12</v>
      </c>
      <c r="H48" s="57" t="s">
        <v>14</v>
      </c>
      <c r="I48" s="56" t="s">
        <v>22</v>
      </c>
      <c r="J48" s="56" t="s">
        <v>578</v>
      </c>
      <c r="K48" s="13" t="s">
        <v>256</v>
      </c>
      <c r="L48" s="13" t="s">
        <v>257</v>
      </c>
      <c r="M48" s="13" t="s">
        <v>258</v>
      </c>
      <c r="N48" s="13">
        <v>8</v>
      </c>
      <c r="O48" s="13">
        <v>7</v>
      </c>
      <c r="P48" s="13"/>
      <c r="Q48" s="13">
        <v>68</v>
      </c>
      <c r="R48" s="58" t="s">
        <v>390</v>
      </c>
      <c r="S48" s="13">
        <v>6</v>
      </c>
      <c r="T48" s="56" t="s">
        <v>117</v>
      </c>
      <c r="U48" s="56">
        <v>194</v>
      </c>
      <c r="V48" s="13" t="s">
        <v>477</v>
      </c>
      <c r="W48" s="13" t="s">
        <v>565</v>
      </c>
      <c r="X48" s="13" t="s">
        <v>259</v>
      </c>
      <c r="Y48" s="13" t="s">
        <v>260</v>
      </c>
      <c r="Z48" s="13" t="s">
        <v>260</v>
      </c>
      <c r="AA48" s="13" t="s">
        <v>68</v>
      </c>
      <c r="AB48" s="32">
        <v>517640</v>
      </c>
      <c r="AC48" s="13">
        <v>1</v>
      </c>
      <c r="AD48" s="13">
        <v>1</v>
      </c>
      <c r="AE48" s="13">
        <v>2</v>
      </c>
      <c r="AF48" s="13">
        <v>0</v>
      </c>
      <c r="AG48" s="13">
        <v>1</v>
      </c>
      <c r="AH48" s="13">
        <v>2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1</v>
      </c>
      <c r="AP48" s="13">
        <v>1</v>
      </c>
    </row>
    <row r="49" spans="1:42" s="11" customFormat="1" ht="9.75" customHeight="1">
      <c r="A49" s="13">
        <v>44</v>
      </c>
      <c r="B49" s="32">
        <v>774579789433</v>
      </c>
      <c r="C49" s="57" t="s">
        <v>173</v>
      </c>
      <c r="D49" s="13" t="s">
        <v>311</v>
      </c>
      <c r="E49" s="57" t="s">
        <v>148</v>
      </c>
      <c r="F49" s="73">
        <v>36695</v>
      </c>
      <c r="G49" s="74">
        <f>YEAR(G5)-YEAR(F49)</f>
        <v>12</v>
      </c>
      <c r="H49" s="57" t="s">
        <v>14</v>
      </c>
      <c r="I49" s="58" t="s">
        <v>137</v>
      </c>
      <c r="J49" s="58" t="s">
        <v>579</v>
      </c>
      <c r="K49" s="13" t="s">
        <v>256</v>
      </c>
      <c r="L49" s="13" t="s">
        <v>257</v>
      </c>
      <c r="M49" s="13" t="s">
        <v>258</v>
      </c>
      <c r="N49" s="13">
        <v>8</v>
      </c>
      <c r="O49" s="13">
        <v>7</v>
      </c>
      <c r="P49" s="13"/>
      <c r="Q49" s="13"/>
      <c r="R49" s="58" t="s">
        <v>390</v>
      </c>
      <c r="S49" s="13">
        <v>8</v>
      </c>
      <c r="T49" s="57" t="s">
        <v>174</v>
      </c>
      <c r="U49" s="57">
        <v>284</v>
      </c>
      <c r="V49" s="13" t="s">
        <v>566</v>
      </c>
      <c r="W49" s="13" t="s">
        <v>567</v>
      </c>
      <c r="X49" s="13" t="s">
        <v>259</v>
      </c>
      <c r="Y49" s="13" t="s">
        <v>260</v>
      </c>
      <c r="Z49" s="13" t="s">
        <v>260</v>
      </c>
      <c r="AA49" s="13" t="s">
        <v>571</v>
      </c>
      <c r="AB49" s="32">
        <v>517640</v>
      </c>
      <c r="AC49" s="13">
        <v>1</v>
      </c>
      <c r="AD49" s="13">
        <v>1</v>
      </c>
      <c r="AE49" s="13">
        <v>2</v>
      </c>
      <c r="AF49" s="13">
        <v>0</v>
      </c>
      <c r="AG49" s="13">
        <v>1</v>
      </c>
      <c r="AH49" s="13">
        <v>2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1</v>
      </c>
      <c r="AP49" s="13">
        <v>1</v>
      </c>
    </row>
    <row r="50" spans="3:21" s="12" customFormat="1" ht="12" customHeight="1">
      <c r="C50" s="8"/>
      <c r="E50" s="8"/>
      <c r="F50" s="8"/>
      <c r="G50" s="8"/>
      <c r="H50" s="4"/>
      <c r="I50" s="8"/>
      <c r="J50" s="8"/>
      <c r="R50" s="10"/>
      <c r="T50" s="8"/>
      <c r="U50" s="8"/>
    </row>
    <row r="51" spans="3:21" s="12" customFormat="1" ht="12.75">
      <c r="C51" s="8"/>
      <c r="E51" s="8"/>
      <c r="F51" s="8"/>
      <c r="G51" s="8"/>
      <c r="H51" s="4"/>
      <c r="I51" s="8"/>
      <c r="J51" s="8"/>
      <c r="R51" s="10"/>
      <c r="T51" s="8"/>
      <c r="U51" s="8"/>
    </row>
    <row r="52" spans="3:21" s="12" customFormat="1" ht="12.75">
      <c r="C52" s="8"/>
      <c r="E52" s="8"/>
      <c r="F52" s="8"/>
      <c r="G52" s="8"/>
      <c r="H52" s="4"/>
      <c r="I52" s="8"/>
      <c r="J52" s="8"/>
      <c r="R52" s="10"/>
      <c r="T52" s="8"/>
      <c r="U52" s="8"/>
    </row>
    <row r="53" spans="3:21" s="12" customFormat="1" ht="12.75">
      <c r="C53" s="8"/>
      <c r="E53" s="8"/>
      <c r="F53" s="8"/>
      <c r="G53" s="8"/>
      <c r="H53" s="4"/>
      <c r="I53" s="8"/>
      <c r="J53" s="8"/>
      <c r="R53" s="10"/>
      <c r="T53" s="8"/>
      <c r="U53" s="8"/>
    </row>
    <row r="54" spans="3:21" s="12" customFormat="1" ht="12.75">
      <c r="C54" s="8"/>
      <c r="E54" s="8"/>
      <c r="F54" s="8"/>
      <c r="G54" s="8"/>
      <c r="H54" s="4"/>
      <c r="I54" s="8"/>
      <c r="J54" s="8"/>
      <c r="R54" s="10"/>
      <c r="T54" s="8"/>
      <c r="U54" s="8"/>
    </row>
    <row r="55" spans="3:21" s="12" customFormat="1" ht="12.75">
      <c r="C55" s="8"/>
      <c r="E55" s="8"/>
      <c r="F55" s="8"/>
      <c r="G55" s="8"/>
      <c r="H55" s="4"/>
      <c r="I55" s="8"/>
      <c r="J55" s="8"/>
      <c r="R55" s="10"/>
      <c r="T55" s="8"/>
      <c r="U55" s="8"/>
    </row>
    <row r="56" spans="3:21" s="12" customFormat="1" ht="12.75">
      <c r="C56" s="8"/>
      <c r="E56" s="8"/>
      <c r="F56" s="8"/>
      <c r="G56" s="8"/>
      <c r="H56" s="4"/>
      <c r="I56" s="8"/>
      <c r="J56" s="8"/>
      <c r="R56" s="10"/>
      <c r="T56" s="8"/>
      <c r="U56" s="8"/>
    </row>
    <row r="57" spans="3:21" s="12" customFormat="1" ht="12.75">
      <c r="C57" s="8"/>
      <c r="E57" s="8"/>
      <c r="F57" s="8"/>
      <c r="G57" s="8"/>
      <c r="H57" s="4"/>
      <c r="I57" s="8"/>
      <c r="J57" s="8"/>
      <c r="R57" s="10"/>
      <c r="T57" s="8"/>
      <c r="U57" s="8"/>
    </row>
    <row r="58" spans="3:21" s="12" customFormat="1" ht="12.75">
      <c r="C58" s="8"/>
      <c r="E58" s="8"/>
      <c r="F58" s="8"/>
      <c r="G58" s="8"/>
      <c r="H58" s="4"/>
      <c r="I58" s="8"/>
      <c r="J58" s="8"/>
      <c r="R58" s="10"/>
      <c r="T58" s="8"/>
      <c r="U58" s="8"/>
    </row>
    <row r="59" spans="3:21" s="12" customFormat="1" ht="12.75">
      <c r="C59" s="8"/>
      <c r="E59" s="8"/>
      <c r="F59" s="8"/>
      <c r="G59" s="8"/>
      <c r="H59" s="4"/>
      <c r="I59" s="8"/>
      <c r="J59" s="8"/>
      <c r="R59" s="10"/>
      <c r="T59" s="8"/>
      <c r="U59" s="8"/>
    </row>
    <row r="60" spans="3:21" s="12" customFormat="1" ht="12.75">
      <c r="C60" s="8"/>
      <c r="E60" s="8"/>
      <c r="F60" s="8"/>
      <c r="G60" s="8"/>
      <c r="H60" s="4"/>
      <c r="I60" s="8"/>
      <c r="J60" s="8"/>
      <c r="R60" s="10"/>
      <c r="T60" s="8"/>
      <c r="U60" s="8"/>
    </row>
    <row r="61" spans="3:21" s="12" customFormat="1" ht="12.75">
      <c r="C61" s="8"/>
      <c r="E61" s="8"/>
      <c r="F61" s="8"/>
      <c r="G61" s="8"/>
      <c r="H61" s="4"/>
      <c r="I61" s="8"/>
      <c r="J61" s="8"/>
      <c r="R61" s="10"/>
      <c r="T61" s="8"/>
      <c r="U61" s="8"/>
    </row>
    <row r="62" spans="3:21" s="12" customFormat="1" ht="12.75">
      <c r="C62" s="8"/>
      <c r="E62" s="8"/>
      <c r="F62" s="8"/>
      <c r="G62" s="8"/>
      <c r="H62" s="4"/>
      <c r="I62" s="8"/>
      <c r="J62" s="8"/>
      <c r="R62" s="10"/>
      <c r="T62" s="8"/>
      <c r="U62" s="8"/>
    </row>
    <row r="63" spans="3:21" s="12" customFormat="1" ht="12.75">
      <c r="C63" s="8"/>
      <c r="E63" s="8"/>
      <c r="F63" s="8"/>
      <c r="G63" s="8"/>
      <c r="H63" s="4"/>
      <c r="I63" s="8"/>
      <c r="J63" s="8"/>
      <c r="R63" s="10"/>
      <c r="T63" s="8"/>
      <c r="U63" s="8"/>
    </row>
    <row r="64" spans="3:21" s="12" customFormat="1" ht="12.75">
      <c r="C64" s="8"/>
      <c r="E64" s="8"/>
      <c r="F64" s="8"/>
      <c r="G64" s="8"/>
      <c r="H64" s="4"/>
      <c r="I64" s="8"/>
      <c r="J64" s="8"/>
      <c r="R64" s="10"/>
      <c r="T64" s="8"/>
      <c r="U64" s="8"/>
    </row>
    <row r="65" spans="3:21" s="12" customFormat="1" ht="12.75">
      <c r="C65" s="8"/>
      <c r="E65" s="8"/>
      <c r="F65" s="8"/>
      <c r="G65" s="8"/>
      <c r="H65" s="4"/>
      <c r="I65" s="8"/>
      <c r="J65" s="8"/>
      <c r="R65" s="10"/>
      <c r="T65" s="8"/>
      <c r="U65" s="8"/>
    </row>
    <row r="66" spans="3:21" s="12" customFormat="1" ht="12.75">
      <c r="C66" s="8"/>
      <c r="E66" s="8"/>
      <c r="F66" s="8"/>
      <c r="G66" s="8"/>
      <c r="H66" s="4"/>
      <c r="I66" s="8"/>
      <c r="J66" s="8"/>
      <c r="R66" s="10"/>
      <c r="T66" s="8"/>
      <c r="U66" s="8"/>
    </row>
    <row r="67" spans="3:21" s="12" customFormat="1" ht="12.75">
      <c r="C67" s="8"/>
      <c r="E67" s="8"/>
      <c r="F67" s="8"/>
      <c r="G67" s="8"/>
      <c r="H67" s="4"/>
      <c r="I67" s="8"/>
      <c r="J67" s="8"/>
      <c r="R67" s="10"/>
      <c r="T67" s="8"/>
      <c r="U67" s="8"/>
    </row>
    <row r="68" spans="3:21" s="12" customFormat="1" ht="12.75">
      <c r="C68" s="8"/>
      <c r="E68" s="8"/>
      <c r="F68" s="8"/>
      <c r="G68" s="8"/>
      <c r="H68" s="4"/>
      <c r="I68" s="8"/>
      <c r="J68" s="8"/>
      <c r="R68" s="10"/>
      <c r="T68" s="8"/>
      <c r="U68" s="8"/>
    </row>
    <row r="69" s="11" customFormat="1" ht="11.25"/>
    <row r="70" s="11" customFormat="1" ht="11.25"/>
    <row r="71" s="11" customFormat="1" ht="11.25"/>
    <row r="72" s="11" customFormat="1" ht="11.25"/>
    <row r="73" s="11" customFormat="1" ht="11.25"/>
    <row r="74" s="11" customFormat="1" ht="11.25"/>
    <row r="75" s="11" customFormat="1" ht="11.25"/>
    <row r="76" s="11" customFormat="1" ht="11.25"/>
    <row r="77" s="11" customFormat="1" ht="11.25"/>
    <row r="78" s="11" customFormat="1" ht="11.25"/>
    <row r="79" s="11" customFormat="1" ht="11.25"/>
    <row r="80" s="11" customFormat="1" ht="11.25"/>
    <row r="81" s="11" customFormat="1" ht="11.25"/>
    <row r="82" s="11" customFormat="1" ht="11.25"/>
    <row r="83" s="11" customFormat="1" ht="11.25"/>
    <row r="84" s="11" customFormat="1" ht="11.25"/>
    <row r="85" s="11" customFormat="1" ht="11.25"/>
    <row r="86" s="11" customFormat="1" ht="11.25"/>
    <row r="87" s="11" customFormat="1" ht="11.25"/>
    <row r="88" s="11" customFormat="1" ht="11.25"/>
    <row r="89" s="11" customFormat="1" ht="11.25"/>
    <row r="90" s="11" customFormat="1" ht="11.25"/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="11" customFormat="1" ht="11.25"/>
    <row r="97" s="11" customFormat="1" ht="11.25"/>
    <row r="98" s="11" customFormat="1" ht="11.25"/>
    <row r="99" s="11" customFormat="1" ht="11.25"/>
    <row r="100" s="11" customFormat="1" ht="11.25"/>
    <row r="101" s="11" customFormat="1" ht="11.25"/>
    <row r="102" s="11" customFormat="1" ht="11.25"/>
    <row r="103" s="11" customFormat="1" ht="11.25"/>
    <row r="104" s="11" customFormat="1" ht="11.25"/>
    <row r="105" s="11" customFormat="1" ht="11.25"/>
    <row r="106" s="11" customFormat="1" ht="11.25"/>
    <row r="107" s="11" customFormat="1" ht="11.25"/>
    <row r="108" s="11" customFormat="1" ht="11.25"/>
    <row r="109" s="11" customFormat="1" ht="11.25"/>
  </sheetData>
  <sheetProtection/>
  <mergeCells count="2">
    <mergeCell ref="X3:AB3"/>
    <mergeCell ref="A1:V1"/>
  </mergeCells>
  <printOptions/>
  <pageMargins left="0.23" right="0.13" top="0.22" bottom="0.2" header="0.19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G7">
      <selection activeCell="W35" sqref="W35"/>
    </sheetView>
  </sheetViews>
  <sheetFormatPr defaultColWidth="9.140625" defaultRowHeight="15"/>
  <cols>
    <col min="1" max="1" width="4.7109375" style="11" customWidth="1"/>
    <col min="2" max="2" width="11.28125" style="11" bestFit="1" customWidth="1"/>
    <col min="3" max="3" width="16.00390625" style="11" bestFit="1" customWidth="1"/>
    <col min="4" max="4" width="15.57421875" style="11" bestFit="1" customWidth="1"/>
    <col min="5" max="5" width="8.7109375" style="11" bestFit="1" customWidth="1"/>
    <col min="6" max="7" width="8.7109375" style="11" customWidth="1"/>
    <col min="8" max="8" width="3.00390625" style="11" bestFit="1" customWidth="1"/>
    <col min="9" max="9" width="11.00390625" style="11" bestFit="1" customWidth="1"/>
    <col min="10" max="10" width="3.421875" style="11" bestFit="1" customWidth="1"/>
    <col min="11" max="11" width="6.140625" style="11" customWidth="1"/>
    <col min="12" max="12" width="9.421875" style="11" bestFit="1" customWidth="1"/>
    <col min="13" max="13" width="3.57421875" style="11" customWidth="1"/>
    <col min="14" max="16" width="3.00390625" style="11" bestFit="1" customWidth="1"/>
    <col min="17" max="17" width="3.57421875" style="11" bestFit="1" customWidth="1"/>
    <col min="18" max="18" width="3.421875" style="11" bestFit="1" customWidth="1"/>
    <col min="19" max="19" width="3.00390625" style="11" bestFit="1" customWidth="1"/>
    <col min="20" max="20" width="8.421875" style="11" bestFit="1" customWidth="1"/>
    <col min="21" max="21" width="3.57421875" style="11" bestFit="1" customWidth="1"/>
    <col min="22" max="22" width="15.8515625" style="11" bestFit="1" customWidth="1"/>
    <col min="23" max="23" width="16.57421875" style="11" bestFit="1" customWidth="1"/>
    <col min="24" max="24" width="6.57421875" style="11" bestFit="1" customWidth="1"/>
    <col min="25" max="25" width="10.00390625" style="11" bestFit="1" customWidth="1"/>
    <col min="26" max="26" width="11.57421875" style="11" bestFit="1" customWidth="1"/>
    <col min="27" max="27" width="18.8515625" style="11" bestFit="1" customWidth="1"/>
    <col min="28" max="28" width="7.00390625" style="11" bestFit="1" customWidth="1"/>
    <col min="29" max="29" width="4.7109375" style="11" customWidth="1"/>
    <col min="30" max="30" width="3.00390625" style="11" bestFit="1" customWidth="1"/>
    <col min="31" max="31" width="4.7109375" style="11" customWidth="1"/>
    <col min="32" max="32" width="5.140625" style="11" bestFit="1" customWidth="1"/>
    <col min="33" max="33" width="4.7109375" style="11" customWidth="1"/>
    <col min="34" max="42" width="3.00390625" style="11" bestFit="1" customWidth="1"/>
    <col min="43" max="16384" width="9.140625" style="55" customWidth="1"/>
  </cols>
  <sheetData>
    <row r="1" spans="1:22" ht="18.75">
      <c r="A1" s="140" t="s">
        <v>573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2" ht="12.75">
      <c r="A2" s="61" t="s">
        <v>574</v>
      </c>
      <c r="B2" s="61"/>
      <c r="C2" s="63" t="s">
        <v>586</v>
      </c>
      <c r="E2" s="61" t="s">
        <v>575</v>
      </c>
      <c r="F2" s="61"/>
      <c r="G2" s="61"/>
      <c r="H2" s="61"/>
      <c r="I2" s="55"/>
      <c r="J2" s="61" t="s">
        <v>576</v>
      </c>
      <c r="K2" s="61"/>
      <c r="L2" s="55"/>
      <c r="M2" s="61"/>
      <c r="N2" s="61"/>
      <c r="O2" s="61"/>
      <c r="P2" s="61" t="s">
        <v>577</v>
      </c>
      <c r="Q2" s="61"/>
      <c r="R2" s="61"/>
      <c r="S2" s="61"/>
      <c r="T2" s="61"/>
      <c r="U2" s="61"/>
      <c r="V2" s="61"/>
    </row>
    <row r="3" spans="1:42" ht="156" customHeigh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/>
      <c r="G3" s="48"/>
      <c r="H3" s="48" t="s">
        <v>5</v>
      </c>
      <c r="I3" s="48" t="s">
        <v>6</v>
      </c>
      <c r="J3" s="48" t="s">
        <v>449</v>
      </c>
      <c r="K3" s="48" t="s">
        <v>7</v>
      </c>
      <c r="L3" s="48" t="s">
        <v>8</v>
      </c>
      <c r="M3" s="48" t="s">
        <v>9</v>
      </c>
      <c r="N3" s="48" t="s">
        <v>10</v>
      </c>
      <c r="O3" s="48" t="s">
        <v>11</v>
      </c>
      <c r="P3" s="48" t="s">
        <v>12</v>
      </c>
      <c r="Q3" s="48" t="s">
        <v>248</v>
      </c>
      <c r="R3" s="48" t="s">
        <v>249</v>
      </c>
      <c r="S3" s="48" t="s">
        <v>250</v>
      </c>
      <c r="T3" s="48" t="s">
        <v>13</v>
      </c>
      <c r="U3" s="48" t="s">
        <v>226</v>
      </c>
      <c r="V3" s="48" t="s">
        <v>227</v>
      </c>
      <c r="W3" s="48" t="s">
        <v>228</v>
      </c>
      <c r="X3" s="141" t="s">
        <v>251</v>
      </c>
      <c r="Y3" s="142"/>
      <c r="Z3" s="142"/>
      <c r="AA3" s="142"/>
      <c r="AB3" s="143"/>
      <c r="AC3" s="48" t="s">
        <v>234</v>
      </c>
      <c r="AD3" s="48" t="s">
        <v>235</v>
      </c>
      <c r="AE3" s="48" t="s">
        <v>236</v>
      </c>
      <c r="AF3" s="48" t="s">
        <v>237</v>
      </c>
      <c r="AG3" s="48" t="s">
        <v>238</v>
      </c>
      <c r="AH3" s="48" t="s">
        <v>239</v>
      </c>
      <c r="AI3" s="48" t="s">
        <v>240</v>
      </c>
      <c r="AJ3" s="48" t="s">
        <v>241</v>
      </c>
      <c r="AK3" s="48" t="s">
        <v>242</v>
      </c>
      <c r="AL3" s="48" t="s">
        <v>243</v>
      </c>
      <c r="AM3" s="48" t="s">
        <v>244</v>
      </c>
      <c r="AN3" s="48" t="s">
        <v>245</v>
      </c>
      <c r="AO3" s="48" t="s">
        <v>246</v>
      </c>
      <c r="AP3" s="48" t="s">
        <v>247</v>
      </c>
    </row>
    <row r="4" spans="1:42" ht="14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 t="s">
        <v>229</v>
      </c>
      <c r="Y4" s="49" t="s">
        <v>230</v>
      </c>
      <c r="Z4" s="49" t="s">
        <v>231</v>
      </c>
      <c r="AA4" s="49" t="s">
        <v>232</v>
      </c>
      <c r="AB4" s="49" t="s">
        <v>233</v>
      </c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</row>
    <row r="5" spans="1:42" ht="11.25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/>
      <c r="G5" s="75">
        <f>DATE(2012,9,30)</f>
        <v>41182</v>
      </c>
      <c r="H5" s="49">
        <v>6</v>
      </c>
      <c r="I5" s="49">
        <v>7</v>
      </c>
      <c r="J5" s="49" t="s">
        <v>448</v>
      </c>
      <c r="K5" s="49">
        <v>8</v>
      </c>
      <c r="L5" s="49">
        <v>9</v>
      </c>
      <c r="M5" s="49">
        <v>10</v>
      </c>
      <c r="N5" s="49">
        <v>11</v>
      </c>
      <c r="O5" s="49">
        <v>12</v>
      </c>
      <c r="P5" s="49">
        <v>13</v>
      </c>
      <c r="Q5" s="49">
        <v>14</v>
      </c>
      <c r="R5" s="49">
        <v>15</v>
      </c>
      <c r="S5" s="49">
        <v>16</v>
      </c>
      <c r="T5" s="49">
        <v>17</v>
      </c>
      <c r="U5" s="49">
        <v>18</v>
      </c>
      <c r="V5" s="49">
        <v>19</v>
      </c>
      <c r="W5" s="49">
        <v>20</v>
      </c>
      <c r="X5" s="49" t="s">
        <v>252</v>
      </c>
      <c r="Y5" s="49" t="s">
        <v>253</v>
      </c>
      <c r="Z5" s="49" t="s">
        <v>254</v>
      </c>
      <c r="AA5" s="49" t="s">
        <v>255</v>
      </c>
      <c r="AB5" s="49"/>
      <c r="AC5" s="49">
        <v>22</v>
      </c>
      <c r="AD5" s="49">
        <v>23</v>
      </c>
      <c r="AE5" s="49">
        <v>24</v>
      </c>
      <c r="AF5" s="49">
        <v>25</v>
      </c>
      <c r="AG5" s="49">
        <v>26</v>
      </c>
      <c r="AH5" s="49">
        <v>27</v>
      </c>
      <c r="AI5" s="49">
        <v>28</v>
      </c>
      <c r="AJ5" s="49">
        <v>29</v>
      </c>
      <c r="AK5" s="49">
        <v>30</v>
      </c>
      <c r="AL5" s="49">
        <v>31</v>
      </c>
      <c r="AM5" s="49">
        <v>32</v>
      </c>
      <c r="AN5" s="49">
        <v>33</v>
      </c>
      <c r="AO5" s="49">
        <v>34</v>
      </c>
      <c r="AP5" s="49">
        <v>35</v>
      </c>
    </row>
    <row r="6" spans="1:42" ht="12" customHeight="1">
      <c r="A6" s="49">
        <v>1</v>
      </c>
      <c r="B6" s="54">
        <v>353678267749</v>
      </c>
      <c r="C6" s="16" t="s">
        <v>68</v>
      </c>
      <c r="D6" s="49" t="s">
        <v>365</v>
      </c>
      <c r="E6" s="16" t="s">
        <v>208</v>
      </c>
      <c r="F6" s="70">
        <v>36394</v>
      </c>
      <c r="G6" s="76">
        <f>YEAR(G5)-YEAR(F6)</f>
        <v>13</v>
      </c>
      <c r="H6" s="14" t="s">
        <v>14</v>
      </c>
      <c r="I6" s="16" t="s">
        <v>22</v>
      </c>
      <c r="J6" s="16" t="s">
        <v>578</v>
      </c>
      <c r="K6" s="49" t="s">
        <v>256</v>
      </c>
      <c r="L6" s="49" t="s">
        <v>257</v>
      </c>
      <c r="M6" s="49" t="s">
        <v>258</v>
      </c>
      <c r="N6" s="49">
        <v>9</v>
      </c>
      <c r="O6" s="49">
        <v>8</v>
      </c>
      <c r="P6" s="49"/>
      <c r="Q6" s="49">
        <v>186</v>
      </c>
      <c r="R6" s="17" t="s">
        <v>390</v>
      </c>
      <c r="S6" s="49">
        <v>6</v>
      </c>
      <c r="T6" s="16" t="s">
        <v>182</v>
      </c>
      <c r="U6" s="16">
        <v>163</v>
      </c>
      <c r="V6" s="49" t="s">
        <v>490</v>
      </c>
      <c r="W6" s="49" t="s">
        <v>509</v>
      </c>
      <c r="X6" s="49" t="s">
        <v>259</v>
      </c>
      <c r="Y6" s="49" t="s">
        <v>260</v>
      </c>
      <c r="Z6" s="49" t="s">
        <v>260</v>
      </c>
      <c r="AA6" s="49" t="s">
        <v>68</v>
      </c>
      <c r="AB6" s="54">
        <v>517640</v>
      </c>
      <c r="AC6" s="49">
        <v>1</v>
      </c>
      <c r="AD6" s="49">
        <v>1</v>
      </c>
      <c r="AE6" s="49">
        <v>2</v>
      </c>
      <c r="AF6" s="49">
        <v>0</v>
      </c>
      <c r="AG6" s="49">
        <v>1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9">
        <v>0</v>
      </c>
      <c r="AO6" s="49">
        <v>1</v>
      </c>
      <c r="AP6" s="49">
        <v>1</v>
      </c>
    </row>
    <row r="7" spans="1:42" ht="12" customHeight="1">
      <c r="A7" s="49">
        <v>2</v>
      </c>
      <c r="B7" s="54">
        <v>475518617948</v>
      </c>
      <c r="C7" s="14" t="s">
        <v>68</v>
      </c>
      <c r="D7" s="49" t="s">
        <v>344</v>
      </c>
      <c r="E7" s="14" t="s">
        <v>219</v>
      </c>
      <c r="F7" s="77">
        <v>36265</v>
      </c>
      <c r="G7" s="76">
        <f>YEAR(G5)-YEAR(F7)</f>
        <v>13</v>
      </c>
      <c r="H7" s="14" t="s">
        <v>14</v>
      </c>
      <c r="I7" s="14" t="s">
        <v>56</v>
      </c>
      <c r="J7" s="14" t="s">
        <v>579</v>
      </c>
      <c r="K7" s="49" t="s">
        <v>256</v>
      </c>
      <c r="L7" s="49" t="s">
        <v>257</v>
      </c>
      <c r="M7" s="49" t="s">
        <v>258</v>
      </c>
      <c r="N7" s="49">
        <v>9</v>
      </c>
      <c r="O7" s="49">
        <v>8</v>
      </c>
      <c r="P7" s="49"/>
      <c r="Q7" s="49">
        <v>221</v>
      </c>
      <c r="R7" s="17" t="s">
        <v>390</v>
      </c>
      <c r="S7" s="49">
        <v>6</v>
      </c>
      <c r="T7" s="14" t="s">
        <v>182</v>
      </c>
      <c r="U7" s="14">
        <v>164</v>
      </c>
      <c r="V7" s="49" t="s">
        <v>488</v>
      </c>
      <c r="W7" s="49" t="s">
        <v>510</v>
      </c>
      <c r="X7" s="49" t="s">
        <v>259</v>
      </c>
      <c r="Y7" s="49" t="s">
        <v>260</v>
      </c>
      <c r="Z7" s="49" t="s">
        <v>260</v>
      </c>
      <c r="AA7" s="49" t="s">
        <v>68</v>
      </c>
      <c r="AB7" s="54">
        <v>517640</v>
      </c>
      <c r="AC7" s="49">
        <v>1</v>
      </c>
      <c r="AD7" s="49">
        <v>1</v>
      </c>
      <c r="AE7" s="49">
        <v>2</v>
      </c>
      <c r="AF7" s="49">
        <v>0</v>
      </c>
      <c r="AG7" s="49">
        <v>1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1</v>
      </c>
      <c r="AP7" s="49">
        <v>1</v>
      </c>
    </row>
    <row r="8" spans="1:42" ht="12" customHeight="1">
      <c r="A8" s="49">
        <v>3</v>
      </c>
      <c r="B8" s="54">
        <v>760444797668</v>
      </c>
      <c r="C8" s="14" t="s">
        <v>139</v>
      </c>
      <c r="D8" s="49" t="s">
        <v>345</v>
      </c>
      <c r="E8" s="14" t="s">
        <v>221</v>
      </c>
      <c r="F8" s="77">
        <v>36327</v>
      </c>
      <c r="G8" s="76">
        <f>YEAR(G5)-YEAR(F8)</f>
        <v>13</v>
      </c>
      <c r="H8" s="14" t="s">
        <v>14</v>
      </c>
      <c r="I8" s="14" t="s">
        <v>56</v>
      </c>
      <c r="J8" s="14" t="s">
        <v>579</v>
      </c>
      <c r="K8" s="49" t="s">
        <v>256</v>
      </c>
      <c r="L8" s="49" t="s">
        <v>257</v>
      </c>
      <c r="M8" s="49" t="s">
        <v>258</v>
      </c>
      <c r="N8" s="49">
        <v>9</v>
      </c>
      <c r="O8" s="49">
        <v>8</v>
      </c>
      <c r="P8" s="49"/>
      <c r="Q8" s="49">
        <v>210</v>
      </c>
      <c r="R8" s="17" t="s">
        <v>390</v>
      </c>
      <c r="S8" s="49">
        <v>6</v>
      </c>
      <c r="T8" s="14" t="s">
        <v>101</v>
      </c>
      <c r="U8" s="14">
        <v>241</v>
      </c>
      <c r="V8" s="49" t="s">
        <v>511</v>
      </c>
      <c r="W8" s="49"/>
      <c r="X8" s="49" t="s">
        <v>259</v>
      </c>
      <c r="Y8" s="49" t="s">
        <v>260</v>
      </c>
      <c r="Z8" s="49" t="s">
        <v>260</v>
      </c>
      <c r="AA8" s="49" t="s">
        <v>535</v>
      </c>
      <c r="AB8" s="54">
        <v>517640</v>
      </c>
      <c r="AC8" s="49">
        <v>1</v>
      </c>
      <c r="AD8" s="49">
        <v>1</v>
      </c>
      <c r="AE8" s="49">
        <v>2</v>
      </c>
      <c r="AF8" s="49">
        <v>0</v>
      </c>
      <c r="AG8" s="49">
        <v>1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1</v>
      </c>
      <c r="AP8" s="49">
        <v>1</v>
      </c>
    </row>
    <row r="9" spans="1:42" ht="12" customHeight="1">
      <c r="A9" s="49">
        <v>4</v>
      </c>
      <c r="B9" s="54">
        <v>386284468852</v>
      </c>
      <c r="C9" s="14" t="s">
        <v>53</v>
      </c>
      <c r="D9" s="49" t="s">
        <v>353</v>
      </c>
      <c r="E9" s="14" t="s">
        <v>213</v>
      </c>
      <c r="F9" s="77">
        <v>36293</v>
      </c>
      <c r="G9" s="76">
        <f>YEAR(G5)-YEAR(F9)</f>
        <v>13</v>
      </c>
      <c r="H9" s="14" t="s">
        <v>14</v>
      </c>
      <c r="I9" s="17" t="s">
        <v>137</v>
      </c>
      <c r="J9" s="17" t="s">
        <v>579</v>
      </c>
      <c r="K9" s="49" t="s">
        <v>256</v>
      </c>
      <c r="L9" s="49" t="s">
        <v>257</v>
      </c>
      <c r="M9" s="49" t="s">
        <v>258</v>
      </c>
      <c r="N9" s="49">
        <v>9</v>
      </c>
      <c r="O9" s="49">
        <v>8</v>
      </c>
      <c r="P9" s="49"/>
      <c r="Q9" s="49">
        <v>217</v>
      </c>
      <c r="R9" s="17" t="s">
        <v>390</v>
      </c>
      <c r="S9" s="49">
        <v>6</v>
      </c>
      <c r="T9" s="14" t="s">
        <v>90</v>
      </c>
      <c r="U9" s="14">
        <v>228</v>
      </c>
      <c r="V9" s="49" t="s">
        <v>512</v>
      </c>
      <c r="W9" s="49" t="s">
        <v>404</v>
      </c>
      <c r="X9" s="49" t="s">
        <v>259</v>
      </c>
      <c r="Y9" s="49" t="s">
        <v>260</v>
      </c>
      <c r="Z9" s="49" t="s">
        <v>260</v>
      </c>
      <c r="AA9" s="49" t="s">
        <v>536</v>
      </c>
      <c r="AB9" s="54">
        <v>517640</v>
      </c>
      <c r="AC9" s="49">
        <v>1</v>
      </c>
      <c r="AD9" s="49">
        <v>1</v>
      </c>
      <c r="AE9" s="49">
        <v>2</v>
      </c>
      <c r="AF9" s="49">
        <v>0</v>
      </c>
      <c r="AG9" s="49">
        <v>1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1</v>
      </c>
      <c r="AP9" s="49">
        <v>1</v>
      </c>
    </row>
    <row r="10" spans="1:42" ht="12" customHeight="1">
      <c r="A10" s="49">
        <v>5</v>
      </c>
      <c r="B10" s="54"/>
      <c r="C10" s="50" t="s">
        <v>103</v>
      </c>
      <c r="D10" s="49" t="s">
        <v>360</v>
      </c>
      <c r="E10" s="50"/>
      <c r="F10" s="78"/>
      <c r="G10" s="76"/>
      <c r="H10" s="14" t="s">
        <v>19</v>
      </c>
      <c r="I10" s="16" t="s">
        <v>26</v>
      </c>
      <c r="J10" s="16" t="s">
        <v>578</v>
      </c>
      <c r="K10" s="49" t="s">
        <v>256</v>
      </c>
      <c r="L10" s="49" t="s">
        <v>257</v>
      </c>
      <c r="M10" s="49" t="s">
        <v>258</v>
      </c>
      <c r="N10" s="49">
        <v>9</v>
      </c>
      <c r="O10" s="49">
        <v>8</v>
      </c>
      <c r="P10" s="49"/>
      <c r="Q10" s="49">
        <v>77</v>
      </c>
      <c r="R10" s="50" t="s">
        <v>391</v>
      </c>
      <c r="S10" s="49">
        <v>6</v>
      </c>
      <c r="T10" s="51" t="s">
        <v>182</v>
      </c>
      <c r="U10" s="16">
        <v>168</v>
      </c>
      <c r="V10" s="49"/>
      <c r="W10" s="49"/>
      <c r="X10" s="49" t="s">
        <v>259</v>
      </c>
      <c r="Y10" s="49" t="s">
        <v>260</v>
      </c>
      <c r="Z10" s="49" t="s">
        <v>260</v>
      </c>
      <c r="AA10" s="49"/>
      <c r="AB10" s="54">
        <v>517640</v>
      </c>
      <c r="AC10" s="49">
        <v>1</v>
      </c>
      <c r="AD10" s="49">
        <v>1</v>
      </c>
      <c r="AE10" s="49">
        <v>2</v>
      </c>
      <c r="AF10" s="49">
        <v>0</v>
      </c>
      <c r="AG10" s="49">
        <v>1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1</v>
      </c>
      <c r="AP10" s="49">
        <v>1</v>
      </c>
    </row>
    <row r="11" spans="1:42" ht="12" customHeight="1">
      <c r="A11" s="49">
        <v>6</v>
      </c>
      <c r="B11" s="54">
        <v>768683336890</v>
      </c>
      <c r="C11" s="14" t="s">
        <v>173</v>
      </c>
      <c r="D11" s="49" t="s">
        <v>354</v>
      </c>
      <c r="E11" s="14" t="s">
        <v>216</v>
      </c>
      <c r="F11" s="77">
        <v>36336</v>
      </c>
      <c r="G11" s="76">
        <f>YEAR(G5)-YEAR(F11)</f>
        <v>13</v>
      </c>
      <c r="H11" s="14" t="s">
        <v>14</v>
      </c>
      <c r="I11" s="52" t="s">
        <v>137</v>
      </c>
      <c r="J11" s="52" t="s">
        <v>579</v>
      </c>
      <c r="K11" s="49" t="s">
        <v>256</v>
      </c>
      <c r="L11" s="49" t="s">
        <v>257</v>
      </c>
      <c r="M11" s="49" t="s">
        <v>258</v>
      </c>
      <c r="N11" s="49">
        <v>9</v>
      </c>
      <c r="O11" s="49">
        <v>8</v>
      </c>
      <c r="P11" s="49"/>
      <c r="Q11" s="49">
        <v>210</v>
      </c>
      <c r="R11" s="17" t="s">
        <v>390</v>
      </c>
      <c r="S11" s="49">
        <v>6</v>
      </c>
      <c r="T11" s="14" t="s">
        <v>90</v>
      </c>
      <c r="U11" s="14">
        <v>230</v>
      </c>
      <c r="V11" s="49" t="s">
        <v>513</v>
      </c>
      <c r="W11" s="49" t="s">
        <v>514</v>
      </c>
      <c r="X11" s="49" t="s">
        <v>259</v>
      </c>
      <c r="Y11" s="49" t="s">
        <v>260</v>
      </c>
      <c r="Z11" s="49" t="s">
        <v>260</v>
      </c>
      <c r="AA11" s="49" t="s">
        <v>536</v>
      </c>
      <c r="AB11" s="54">
        <v>517640</v>
      </c>
      <c r="AC11" s="49">
        <v>1</v>
      </c>
      <c r="AD11" s="49">
        <v>1</v>
      </c>
      <c r="AE11" s="49">
        <v>2</v>
      </c>
      <c r="AF11" s="49">
        <v>0</v>
      </c>
      <c r="AG11" s="49">
        <v>1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1</v>
      </c>
      <c r="AP11" s="49">
        <v>1</v>
      </c>
    </row>
    <row r="12" spans="1:42" ht="12" customHeight="1">
      <c r="A12" s="49">
        <v>7</v>
      </c>
      <c r="B12" s="54"/>
      <c r="C12" s="14" t="s">
        <v>196</v>
      </c>
      <c r="D12" s="49" t="s">
        <v>349</v>
      </c>
      <c r="E12" s="14" t="s">
        <v>197</v>
      </c>
      <c r="F12" s="77">
        <v>36144</v>
      </c>
      <c r="G12" s="76">
        <f>YEAR(G5)-YEAR(F12)</f>
        <v>14</v>
      </c>
      <c r="H12" s="14" t="s">
        <v>14</v>
      </c>
      <c r="I12" s="52" t="s">
        <v>153</v>
      </c>
      <c r="J12" s="52" t="s">
        <v>579</v>
      </c>
      <c r="K12" s="49" t="s">
        <v>256</v>
      </c>
      <c r="L12" s="49" t="s">
        <v>257</v>
      </c>
      <c r="M12" s="49" t="s">
        <v>258</v>
      </c>
      <c r="N12" s="49">
        <v>9</v>
      </c>
      <c r="O12" s="49">
        <v>8</v>
      </c>
      <c r="P12" s="49"/>
      <c r="Q12" s="49">
        <v>209</v>
      </c>
      <c r="R12" s="17" t="s">
        <v>390</v>
      </c>
      <c r="S12" s="49">
        <v>6</v>
      </c>
      <c r="T12" s="14" t="s">
        <v>182</v>
      </c>
      <c r="U12" s="14">
        <v>142</v>
      </c>
      <c r="V12" s="49" t="s">
        <v>291</v>
      </c>
      <c r="W12" s="49" t="s">
        <v>293</v>
      </c>
      <c r="X12" s="49" t="s">
        <v>259</v>
      </c>
      <c r="Y12" s="49" t="s">
        <v>260</v>
      </c>
      <c r="Z12" s="49" t="s">
        <v>260</v>
      </c>
      <c r="AA12" s="49" t="s">
        <v>482</v>
      </c>
      <c r="AB12" s="54">
        <v>517640</v>
      </c>
      <c r="AC12" s="49">
        <v>1</v>
      </c>
      <c r="AD12" s="49">
        <v>1</v>
      </c>
      <c r="AE12" s="49">
        <v>2</v>
      </c>
      <c r="AF12" s="49">
        <v>0</v>
      </c>
      <c r="AG12" s="49">
        <v>1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1</v>
      </c>
      <c r="AP12" s="49">
        <v>1</v>
      </c>
    </row>
    <row r="13" spans="1:42" ht="12" customHeight="1">
      <c r="A13" s="49">
        <v>8</v>
      </c>
      <c r="B13" s="54">
        <v>642765975801</v>
      </c>
      <c r="C13" s="14" t="s">
        <v>164</v>
      </c>
      <c r="D13" s="49" t="s">
        <v>355</v>
      </c>
      <c r="E13" s="14" t="s">
        <v>218</v>
      </c>
      <c r="F13" s="77">
        <v>36362</v>
      </c>
      <c r="G13" s="76">
        <f>YEAR(G5)-YEAR(F13)</f>
        <v>13</v>
      </c>
      <c r="H13" s="14" t="s">
        <v>14</v>
      </c>
      <c r="I13" s="17" t="s">
        <v>56</v>
      </c>
      <c r="J13" s="17" t="s">
        <v>579</v>
      </c>
      <c r="K13" s="49" t="s">
        <v>256</v>
      </c>
      <c r="L13" s="49" t="s">
        <v>257</v>
      </c>
      <c r="M13" s="49" t="s">
        <v>258</v>
      </c>
      <c r="N13" s="49">
        <v>9</v>
      </c>
      <c r="O13" s="49">
        <v>8</v>
      </c>
      <c r="P13" s="49"/>
      <c r="Q13" s="49">
        <v>208</v>
      </c>
      <c r="R13" s="17" t="s">
        <v>390</v>
      </c>
      <c r="S13" s="49">
        <v>6</v>
      </c>
      <c r="T13" s="14" t="s">
        <v>101</v>
      </c>
      <c r="U13" s="14">
        <v>244</v>
      </c>
      <c r="V13" s="49" t="s">
        <v>515</v>
      </c>
      <c r="W13" s="49" t="s">
        <v>412</v>
      </c>
      <c r="X13" s="49" t="s">
        <v>259</v>
      </c>
      <c r="Y13" s="49" t="s">
        <v>260</v>
      </c>
      <c r="Z13" s="49" t="s">
        <v>260</v>
      </c>
      <c r="AA13" s="49" t="s">
        <v>535</v>
      </c>
      <c r="AB13" s="54">
        <v>517640</v>
      </c>
      <c r="AC13" s="49">
        <v>1</v>
      </c>
      <c r="AD13" s="49">
        <v>1</v>
      </c>
      <c r="AE13" s="49">
        <v>2</v>
      </c>
      <c r="AF13" s="49">
        <v>0</v>
      </c>
      <c r="AG13" s="49">
        <v>1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1</v>
      </c>
      <c r="AP13" s="49">
        <v>1</v>
      </c>
    </row>
    <row r="14" spans="1:42" ht="12" customHeight="1">
      <c r="A14" s="49">
        <v>9</v>
      </c>
      <c r="B14" s="54">
        <v>540590751732</v>
      </c>
      <c r="C14" s="14" t="s">
        <v>185</v>
      </c>
      <c r="D14" s="49" t="s">
        <v>361</v>
      </c>
      <c r="E14" s="14" t="s">
        <v>186</v>
      </c>
      <c r="F14" s="77">
        <v>36369</v>
      </c>
      <c r="G14" s="76">
        <f>YEAR(G5)-YEAR(F14)</f>
        <v>13</v>
      </c>
      <c r="H14" s="14" t="s">
        <v>19</v>
      </c>
      <c r="I14" s="14" t="s">
        <v>47</v>
      </c>
      <c r="J14" s="14" t="s">
        <v>579</v>
      </c>
      <c r="K14" s="49" t="s">
        <v>256</v>
      </c>
      <c r="L14" s="49" t="s">
        <v>257</v>
      </c>
      <c r="M14" s="49" t="s">
        <v>258</v>
      </c>
      <c r="N14" s="49">
        <v>9</v>
      </c>
      <c r="O14" s="49">
        <v>8</v>
      </c>
      <c r="P14" s="49"/>
      <c r="Q14" s="49">
        <v>216</v>
      </c>
      <c r="R14" s="14" t="s">
        <v>391</v>
      </c>
      <c r="S14" s="49">
        <v>6</v>
      </c>
      <c r="T14" s="14" t="s">
        <v>182</v>
      </c>
      <c r="U14" s="16">
        <v>159</v>
      </c>
      <c r="V14" s="49" t="s">
        <v>475</v>
      </c>
      <c r="W14" s="49" t="s">
        <v>406</v>
      </c>
      <c r="X14" s="49" t="s">
        <v>259</v>
      </c>
      <c r="Y14" s="49" t="s">
        <v>260</v>
      </c>
      <c r="Z14" s="49" t="s">
        <v>260</v>
      </c>
      <c r="AA14" s="49" t="s">
        <v>68</v>
      </c>
      <c r="AB14" s="54">
        <v>517640</v>
      </c>
      <c r="AC14" s="49">
        <v>1</v>
      </c>
      <c r="AD14" s="49">
        <v>1</v>
      </c>
      <c r="AE14" s="49">
        <v>2</v>
      </c>
      <c r="AF14" s="49">
        <v>0</v>
      </c>
      <c r="AG14" s="49">
        <v>1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1</v>
      </c>
      <c r="AP14" s="49">
        <v>1</v>
      </c>
    </row>
    <row r="15" spans="1:42" ht="12" customHeight="1">
      <c r="A15" s="49">
        <v>10</v>
      </c>
      <c r="B15" s="54">
        <v>500004718717</v>
      </c>
      <c r="C15" s="14" t="s">
        <v>118</v>
      </c>
      <c r="D15" s="49" t="s">
        <v>350</v>
      </c>
      <c r="E15" s="14" t="s">
        <v>201</v>
      </c>
      <c r="F15" s="77">
        <v>36296</v>
      </c>
      <c r="G15" s="76">
        <f>YEAR(G5)-YEAR(F15)</f>
        <v>13</v>
      </c>
      <c r="H15" s="14" t="s">
        <v>19</v>
      </c>
      <c r="I15" s="52" t="s">
        <v>22</v>
      </c>
      <c r="J15" s="52" t="s">
        <v>578</v>
      </c>
      <c r="K15" s="49" t="s">
        <v>256</v>
      </c>
      <c r="L15" s="49" t="s">
        <v>257</v>
      </c>
      <c r="M15" s="49" t="s">
        <v>258</v>
      </c>
      <c r="N15" s="49">
        <v>9</v>
      </c>
      <c r="O15" s="49">
        <v>8</v>
      </c>
      <c r="P15" s="49"/>
      <c r="Q15" s="49">
        <v>210</v>
      </c>
      <c r="R15" s="14" t="s">
        <v>390</v>
      </c>
      <c r="S15" s="49">
        <v>6</v>
      </c>
      <c r="T15" s="14" t="s">
        <v>182</v>
      </c>
      <c r="U15" s="14">
        <v>166</v>
      </c>
      <c r="V15" s="49" t="s">
        <v>486</v>
      </c>
      <c r="W15" s="49" t="s">
        <v>528</v>
      </c>
      <c r="X15" s="49" t="s">
        <v>259</v>
      </c>
      <c r="Y15" s="49" t="s">
        <v>260</v>
      </c>
      <c r="Z15" s="49" t="s">
        <v>260</v>
      </c>
      <c r="AA15" s="49" t="s">
        <v>68</v>
      </c>
      <c r="AB15" s="54">
        <v>517640</v>
      </c>
      <c r="AC15" s="49">
        <v>1</v>
      </c>
      <c r="AD15" s="49">
        <v>1</v>
      </c>
      <c r="AE15" s="49">
        <v>2</v>
      </c>
      <c r="AF15" s="49">
        <v>0</v>
      </c>
      <c r="AG15" s="49">
        <v>1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1</v>
      </c>
      <c r="AP15" s="49">
        <v>1</v>
      </c>
    </row>
    <row r="16" spans="1:42" ht="12" customHeight="1">
      <c r="A16" s="49">
        <v>11</v>
      </c>
      <c r="B16" s="54">
        <v>350049347524</v>
      </c>
      <c r="C16" s="14" t="s">
        <v>53</v>
      </c>
      <c r="D16" s="49" t="s">
        <v>346</v>
      </c>
      <c r="E16" s="14" t="s">
        <v>216</v>
      </c>
      <c r="F16" s="77">
        <v>36336</v>
      </c>
      <c r="G16" s="76">
        <f>YEAR(G5)-YEAR(F16)</f>
        <v>13</v>
      </c>
      <c r="H16" s="14" t="s">
        <v>14</v>
      </c>
      <c r="I16" s="14" t="s">
        <v>137</v>
      </c>
      <c r="J16" s="14" t="s">
        <v>579</v>
      </c>
      <c r="K16" s="49" t="s">
        <v>256</v>
      </c>
      <c r="L16" s="49" t="s">
        <v>257</v>
      </c>
      <c r="M16" s="49" t="s">
        <v>258</v>
      </c>
      <c r="N16" s="49">
        <v>9</v>
      </c>
      <c r="O16" s="49">
        <v>8</v>
      </c>
      <c r="P16" s="49"/>
      <c r="Q16" s="49">
        <v>213</v>
      </c>
      <c r="R16" s="17" t="s">
        <v>390</v>
      </c>
      <c r="S16" s="49">
        <v>6</v>
      </c>
      <c r="T16" s="14" t="s">
        <v>90</v>
      </c>
      <c r="U16" s="14">
        <v>229</v>
      </c>
      <c r="V16" s="49" t="s">
        <v>516</v>
      </c>
      <c r="W16" s="49" t="s">
        <v>495</v>
      </c>
      <c r="X16" s="49" t="s">
        <v>259</v>
      </c>
      <c r="Y16" s="49" t="s">
        <v>260</v>
      </c>
      <c r="Z16" s="49" t="s">
        <v>260</v>
      </c>
      <c r="AA16" s="49" t="s">
        <v>536</v>
      </c>
      <c r="AB16" s="54">
        <v>517640</v>
      </c>
      <c r="AC16" s="49">
        <v>1</v>
      </c>
      <c r="AD16" s="49">
        <v>1</v>
      </c>
      <c r="AE16" s="49">
        <v>2</v>
      </c>
      <c r="AF16" s="49">
        <v>0</v>
      </c>
      <c r="AG16" s="49">
        <v>1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1</v>
      </c>
      <c r="AP16" s="49">
        <v>1</v>
      </c>
    </row>
    <row r="17" spans="1:42" ht="12" customHeight="1">
      <c r="A17" s="49">
        <v>12</v>
      </c>
      <c r="B17" s="54"/>
      <c r="C17" s="14" t="s">
        <v>73</v>
      </c>
      <c r="D17" s="49" t="s">
        <v>356</v>
      </c>
      <c r="E17" s="14" t="s">
        <v>220</v>
      </c>
      <c r="F17" s="77">
        <v>36189</v>
      </c>
      <c r="G17" s="76">
        <f>YEAR(G5)-YEAR(F17)</f>
        <v>13</v>
      </c>
      <c r="H17" s="14" t="s">
        <v>14</v>
      </c>
      <c r="I17" s="17" t="s">
        <v>22</v>
      </c>
      <c r="J17" s="17" t="s">
        <v>578</v>
      </c>
      <c r="K17" s="49" t="s">
        <v>256</v>
      </c>
      <c r="L17" s="49" t="s">
        <v>257</v>
      </c>
      <c r="M17" s="49" t="s">
        <v>258</v>
      </c>
      <c r="N17" s="49">
        <v>9</v>
      </c>
      <c r="O17" s="49">
        <v>8</v>
      </c>
      <c r="P17" s="49"/>
      <c r="Q17" s="49">
        <v>213</v>
      </c>
      <c r="R17" s="17" t="s">
        <v>390</v>
      </c>
      <c r="S17" s="49">
        <v>6</v>
      </c>
      <c r="T17" s="14" t="s">
        <v>182</v>
      </c>
      <c r="U17" s="14">
        <v>161</v>
      </c>
      <c r="V17" s="49" t="s">
        <v>614</v>
      </c>
      <c r="W17" s="49" t="s">
        <v>615</v>
      </c>
      <c r="X17" s="49" t="s">
        <v>259</v>
      </c>
      <c r="Y17" s="49" t="s">
        <v>260</v>
      </c>
      <c r="Z17" s="49" t="s">
        <v>260</v>
      </c>
      <c r="AA17" s="49" t="s">
        <v>68</v>
      </c>
      <c r="AB17" s="54">
        <v>517640</v>
      </c>
      <c r="AC17" s="49">
        <v>1</v>
      </c>
      <c r="AD17" s="49">
        <v>1</v>
      </c>
      <c r="AE17" s="49">
        <v>2</v>
      </c>
      <c r="AF17" s="49">
        <v>0</v>
      </c>
      <c r="AG17" s="49">
        <v>1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1</v>
      </c>
      <c r="AP17" s="49">
        <v>1</v>
      </c>
    </row>
    <row r="18" spans="1:42" ht="12" customHeight="1">
      <c r="A18" s="49">
        <v>13</v>
      </c>
      <c r="B18" s="54">
        <v>680190646640</v>
      </c>
      <c r="C18" s="14" t="s">
        <v>73</v>
      </c>
      <c r="D18" s="49" t="s">
        <v>340</v>
      </c>
      <c r="E18" s="14" t="s">
        <v>209</v>
      </c>
      <c r="F18" s="77">
        <v>36229</v>
      </c>
      <c r="G18" s="76">
        <f>YEAR(G5)-YEAR(F18)</f>
        <v>13</v>
      </c>
      <c r="H18" s="14" t="s">
        <v>19</v>
      </c>
      <c r="I18" s="14" t="s">
        <v>22</v>
      </c>
      <c r="J18" s="14" t="s">
        <v>578</v>
      </c>
      <c r="K18" s="49" t="s">
        <v>256</v>
      </c>
      <c r="L18" s="49" t="s">
        <v>257</v>
      </c>
      <c r="M18" s="49" t="s">
        <v>258</v>
      </c>
      <c r="N18" s="49">
        <v>9</v>
      </c>
      <c r="O18" s="49">
        <v>8</v>
      </c>
      <c r="P18" s="49"/>
      <c r="Q18" s="49">
        <v>204</v>
      </c>
      <c r="R18" s="14" t="s">
        <v>391</v>
      </c>
      <c r="S18" s="49">
        <v>6</v>
      </c>
      <c r="T18" s="14" t="s">
        <v>182</v>
      </c>
      <c r="U18" s="14">
        <v>153</v>
      </c>
      <c r="V18" s="49" t="s">
        <v>472</v>
      </c>
      <c r="W18" s="49" t="s">
        <v>471</v>
      </c>
      <c r="X18" s="49" t="s">
        <v>259</v>
      </c>
      <c r="Y18" s="49" t="s">
        <v>260</v>
      </c>
      <c r="Z18" s="49" t="s">
        <v>260</v>
      </c>
      <c r="AA18" s="49" t="s">
        <v>68</v>
      </c>
      <c r="AB18" s="54">
        <v>517640</v>
      </c>
      <c r="AC18" s="49">
        <v>1</v>
      </c>
      <c r="AD18" s="49">
        <v>1</v>
      </c>
      <c r="AE18" s="49">
        <v>2</v>
      </c>
      <c r="AF18" s="49">
        <v>0</v>
      </c>
      <c r="AG18" s="49">
        <v>1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1</v>
      </c>
      <c r="AP18" s="49">
        <v>1</v>
      </c>
    </row>
    <row r="19" spans="1:42" s="11" customFormat="1" ht="12" customHeight="1">
      <c r="A19" s="49">
        <v>14</v>
      </c>
      <c r="B19" s="54">
        <v>356322779169</v>
      </c>
      <c r="C19" s="16" t="s">
        <v>118</v>
      </c>
      <c r="D19" s="49" t="s">
        <v>362</v>
      </c>
      <c r="E19" s="16" t="s">
        <v>190</v>
      </c>
      <c r="F19" s="70">
        <v>36210</v>
      </c>
      <c r="G19" s="76">
        <f>YEAR(G5)-YEAR(F19)</f>
        <v>13</v>
      </c>
      <c r="H19" s="14" t="s">
        <v>19</v>
      </c>
      <c r="I19" s="16" t="s">
        <v>22</v>
      </c>
      <c r="J19" s="16" t="s">
        <v>578</v>
      </c>
      <c r="K19" s="49" t="s">
        <v>256</v>
      </c>
      <c r="L19" s="49" t="s">
        <v>257</v>
      </c>
      <c r="M19" s="49" t="s">
        <v>258</v>
      </c>
      <c r="N19" s="49">
        <v>9</v>
      </c>
      <c r="O19" s="49">
        <v>8</v>
      </c>
      <c r="P19" s="49"/>
      <c r="Q19" s="49">
        <v>211</v>
      </c>
      <c r="R19" s="14" t="s">
        <v>390</v>
      </c>
      <c r="S19" s="49">
        <v>6</v>
      </c>
      <c r="T19" s="16" t="s">
        <v>182</v>
      </c>
      <c r="U19" s="16">
        <v>158</v>
      </c>
      <c r="V19" s="49" t="s">
        <v>481</v>
      </c>
      <c r="W19" s="49" t="s">
        <v>529</v>
      </c>
      <c r="X19" s="49" t="s">
        <v>259</v>
      </c>
      <c r="Y19" s="49" t="s">
        <v>260</v>
      </c>
      <c r="Z19" s="49" t="s">
        <v>260</v>
      </c>
      <c r="AA19" s="49" t="s">
        <v>68</v>
      </c>
      <c r="AB19" s="54">
        <v>517640</v>
      </c>
      <c r="AC19" s="49">
        <v>1</v>
      </c>
      <c r="AD19" s="49">
        <v>1</v>
      </c>
      <c r="AE19" s="49">
        <v>2</v>
      </c>
      <c r="AF19" s="49">
        <v>0</v>
      </c>
      <c r="AG19" s="49">
        <v>1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1</v>
      </c>
      <c r="AP19" s="49">
        <v>1</v>
      </c>
    </row>
    <row r="20" spans="1:42" s="11" customFormat="1" ht="12" customHeight="1">
      <c r="A20" s="49">
        <v>15</v>
      </c>
      <c r="B20" s="54">
        <v>297248845724</v>
      </c>
      <c r="C20" s="14" t="s">
        <v>103</v>
      </c>
      <c r="D20" s="49" t="s">
        <v>282</v>
      </c>
      <c r="E20" s="14" t="s">
        <v>222</v>
      </c>
      <c r="F20" s="77">
        <v>36389</v>
      </c>
      <c r="G20" s="76">
        <f>YEAR(G5)-YEAR(F20)</f>
        <v>13</v>
      </c>
      <c r="H20" s="14" t="s">
        <v>14</v>
      </c>
      <c r="I20" s="17" t="s">
        <v>26</v>
      </c>
      <c r="J20" s="17" t="s">
        <v>578</v>
      </c>
      <c r="K20" s="49" t="s">
        <v>256</v>
      </c>
      <c r="L20" s="49" t="s">
        <v>257</v>
      </c>
      <c r="M20" s="49" t="s">
        <v>258</v>
      </c>
      <c r="N20" s="49">
        <v>9</v>
      </c>
      <c r="O20" s="49">
        <v>8</v>
      </c>
      <c r="P20" s="49"/>
      <c r="Q20" s="49">
        <v>214</v>
      </c>
      <c r="R20" s="17" t="s">
        <v>391</v>
      </c>
      <c r="S20" s="49">
        <v>6</v>
      </c>
      <c r="T20" s="14" t="s">
        <v>223</v>
      </c>
      <c r="U20" s="14">
        <v>162</v>
      </c>
      <c r="V20" s="49" t="s">
        <v>321</v>
      </c>
      <c r="W20" s="49" t="s">
        <v>417</v>
      </c>
      <c r="X20" s="49" t="s">
        <v>259</v>
      </c>
      <c r="Y20" s="49" t="s">
        <v>260</v>
      </c>
      <c r="Z20" s="49" t="s">
        <v>260</v>
      </c>
      <c r="AA20" s="49" t="s">
        <v>68</v>
      </c>
      <c r="AB20" s="54">
        <v>517640</v>
      </c>
      <c r="AC20" s="49">
        <v>1</v>
      </c>
      <c r="AD20" s="49">
        <v>1</v>
      </c>
      <c r="AE20" s="49">
        <v>2</v>
      </c>
      <c r="AF20" s="49">
        <v>0</v>
      </c>
      <c r="AG20" s="49">
        <v>1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1</v>
      </c>
      <c r="AP20" s="49">
        <v>1</v>
      </c>
    </row>
    <row r="21" spans="1:42" s="11" customFormat="1" ht="12" customHeight="1">
      <c r="A21" s="49">
        <v>16</v>
      </c>
      <c r="B21" s="54">
        <v>551330917648</v>
      </c>
      <c r="C21" s="14" t="s">
        <v>53</v>
      </c>
      <c r="D21" s="49" t="s">
        <v>357</v>
      </c>
      <c r="E21" s="14" t="s">
        <v>221</v>
      </c>
      <c r="F21" s="77">
        <v>36327</v>
      </c>
      <c r="G21" s="76">
        <f>YEAR(G5)-YEAR(F21)</f>
        <v>13</v>
      </c>
      <c r="H21" s="14" t="s">
        <v>14</v>
      </c>
      <c r="I21" s="17" t="s">
        <v>137</v>
      </c>
      <c r="J21" s="17" t="s">
        <v>579</v>
      </c>
      <c r="K21" s="49" t="s">
        <v>256</v>
      </c>
      <c r="L21" s="49" t="s">
        <v>257</v>
      </c>
      <c r="M21" s="49" t="s">
        <v>258</v>
      </c>
      <c r="N21" s="49">
        <v>9</v>
      </c>
      <c r="O21" s="49">
        <v>8</v>
      </c>
      <c r="P21" s="49"/>
      <c r="Q21" s="49">
        <v>209</v>
      </c>
      <c r="R21" s="17" t="s">
        <v>390</v>
      </c>
      <c r="S21" s="49">
        <v>6</v>
      </c>
      <c r="T21" s="14" t="s">
        <v>90</v>
      </c>
      <c r="U21" s="14">
        <v>227</v>
      </c>
      <c r="V21" s="49" t="s">
        <v>518</v>
      </c>
      <c r="W21" s="49" t="s">
        <v>517</v>
      </c>
      <c r="X21" s="49" t="s">
        <v>259</v>
      </c>
      <c r="Y21" s="49" t="s">
        <v>260</v>
      </c>
      <c r="Z21" s="49" t="s">
        <v>260</v>
      </c>
      <c r="AA21" s="49" t="s">
        <v>536</v>
      </c>
      <c r="AB21" s="54">
        <v>517640</v>
      </c>
      <c r="AC21" s="49">
        <v>1</v>
      </c>
      <c r="AD21" s="49">
        <v>1</v>
      </c>
      <c r="AE21" s="49">
        <v>2</v>
      </c>
      <c r="AF21" s="49">
        <v>0</v>
      </c>
      <c r="AG21" s="49">
        <v>1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1</v>
      </c>
      <c r="AP21" s="49">
        <v>1</v>
      </c>
    </row>
    <row r="22" spans="1:42" s="11" customFormat="1" ht="12" customHeight="1">
      <c r="A22" s="49">
        <v>17</v>
      </c>
      <c r="B22" s="54">
        <v>470435177251</v>
      </c>
      <c r="C22" s="14" t="s">
        <v>139</v>
      </c>
      <c r="D22" s="49" t="s">
        <v>347</v>
      </c>
      <c r="E22" s="14" t="s">
        <v>224</v>
      </c>
      <c r="F22" s="77">
        <v>36350</v>
      </c>
      <c r="G22" s="76">
        <f>YEAR(G5)-YEAR(F22)</f>
        <v>13</v>
      </c>
      <c r="H22" s="14" t="s">
        <v>14</v>
      </c>
      <c r="I22" s="14" t="s">
        <v>56</v>
      </c>
      <c r="J22" s="14" t="s">
        <v>579</v>
      </c>
      <c r="K22" s="49" t="s">
        <v>256</v>
      </c>
      <c r="L22" s="49" t="s">
        <v>257</v>
      </c>
      <c r="M22" s="49" t="s">
        <v>258</v>
      </c>
      <c r="N22" s="49">
        <v>9</v>
      </c>
      <c r="O22" s="49">
        <v>8</v>
      </c>
      <c r="P22" s="49"/>
      <c r="Q22" s="49">
        <v>211</v>
      </c>
      <c r="R22" s="17" t="s">
        <v>390</v>
      </c>
      <c r="S22" s="49">
        <v>6</v>
      </c>
      <c r="T22" s="14" t="s">
        <v>101</v>
      </c>
      <c r="U22" s="14">
        <v>243</v>
      </c>
      <c r="V22" s="49" t="s">
        <v>519</v>
      </c>
      <c r="W22" s="49" t="s">
        <v>520</v>
      </c>
      <c r="X22" s="49" t="s">
        <v>259</v>
      </c>
      <c r="Y22" s="49" t="s">
        <v>260</v>
      </c>
      <c r="Z22" s="49" t="s">
        <v>260</v>
      </c>
      <c r="AA22" s="49" t="s">
        <v>535</v>
      </c>
      <c r="AB22" s="54">
        <v>517640</v>
      </c>
      <c r="AC22" s="49">
        <v>1</v>
      </c>
      <c r="AD22" s="49">
        <v>1</v>
      </c>
      <c r="AE22" s="49">
        <v>2</v>
      </c>
      <c r="AF22" s="49">
        <v>0</v>
      </c>
      <c r="AG22" s="49">
        <v>1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1</v>
      </c>
      <c r="AP22" s="49">
        <v>1</v>
      </c>
    </row>
    <row r="23" spans="1:42" s="11" customFormat="1" ht="12" customHeight="1">
      <c r="A23" s="49">
        <v>18</v>
      </c>
      <c r="B23" s="54">
        <v>593630489569</v>
      </c>
      <c r="C23" s="14" t="s">
        <v>53</v>
      </c>
      <c r="D23" s="53" t="s">
        <v>358</v>
      </c>
      <c r="E23" s="14" t="s">
        <v>222</v>
      </c>
      <c r="F23" s="77">
        <v>36389</v>
      </c>
      <c r="G23" s="76">
        <f>YEAR(G5)-YEAR(F23)</f>
        <v>13</v>
      </c>
      <c r="H23" s="14" t="s">
        <v>14</v>
      </c>
      <c r="I23" s="17" t="s">
        <v>56</v>
      </c>
      <c r="J23" s="17" t="s">
        <v>579</v>
      </c>
      <c r="K23" s="49" t="s">
        <v>256</v>
      </c>
      <c r="L23" s="49" t="s">
        <v>257</v>
      </c>
      <c r="M23" s="49" t="s">
        <v>258</v>
      </c>
      <c r="N23" s="49">
        <v>9</v>
      </c>
      <c r="O23" s="49">
        <v>8</v>
      </c>
      <c r="P23" s="49"/>
      <c r="Q23" s="49">
        <v>208</v>
      </c>
      <c r="R23" s="17" t="s">
        <v>390</v>
      </c>
      <c r="S23" s="49">
        <v>6</v>
      </c>
      <c r="T23" s="14" t="s">
        <v>101</v>
      </c>
      <c r="U23" s="14">
        <v>242</v>
      </c>
      <c r="V23" s="49" t="s">
        <v>523</v>
      </c>
      <c r="W23" s="49" t="s">
        <v>521</v>
      </c>
      <c r="X23" s="49" t="s">
        <v>259</v>
      </c>
      <c r="Y23" s="49" t="s">
        <v>260</v>
      </c>
      <c r="Z23" s="49" t="s">
        <v>260</v>
      </c>
      <c r="AA23" s="49" t="s">
        <v>535</v>
      </c>
      <c r="AB23" s="54">
        <v>517640</v>
      </c>
      <c r="AC23" s="49">
        <v>1</v>
      </c>
      <c r="AD23" s="49">
        <v>1</v>
      </c>
      <c r="AE23" s="49">
        <v>2</v>
      </c>
      <c r="AF23" s="49">
        <v>0</v>
      </c>
      <c r="AG23" s="49">
        <v>1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1</v>
      </c>
      <c r="AP23" s="49">
        <v>1</v>
      </c>
    </row>
    <row r="24" spans="1:42" s="11" customFormat="1" ht="12" customHeight="1">
      <c r="A24" s="49">
        <v>19</v>
      </c>
      <c r="B24" s="54">
        <v>859297758639</v>
      </c>
      <c r="C24" s="14" t="s">
        <v>139</v>
      </c>
      <c r="D24" s="49" t="s">
        <v>341</v>
      </c>
      <c r="E24" s="14" t="s">
        <v>212</v>
      </c>
      <c r="F24" s="77">
        <v>36319</v>
      </c>
      <c r="G24" s="76">
        <f>YEAR(G5)-YEAR(F24)</f>
        <v>13</v>
      </c>
      <c r="H24" s="14" t="s">
        <v>19</v>
      </c>
      <c r="I24" s="14" t="s">
        <v>137</v>
      </c>
      <c r="J24" s="14" t="s">
        <v>579</v>
      </c>
      <c r="K24" s="49" t="s">
        <v>256</v>
      </c>
      <c r="L24" s="49" t="s">
        <v>257</v>
      </c>
      <c r="M24" s="49" t="s">
        <v>258</v>
      </c>
      <c r="N24" s="49">
        <v>9</v>
      </c>
      <c r="O24" s="49">
        <v>8</v>
      </c>
      <c r="P24" s="49"/>
      <c r="Q24" s="49">
        <v>216</v>
      </c>
      <c r="R24" s="14" t="s">
        <v>390</v>
      </c>
      <c r="S24" s="49">
        <v>6</v>
      </c>
      <c r="T24" s="14" t="s">
        <v>90</v>
      </c>
      <c r="U24" s="14">
        <v>231</v>
      </c>
      <c r="V24" s="49" t="s">
        <v>530</v>
      </c>
      <c r="W24" s="49" t="s">
        <v>531</v>
      </c>
      <c r="X24" s="49" t="s">
        <v>259</v>
      </c>
      <c r="Y24" s="49" t="s">
        <v>260</v>
      </c>
      <c r="Z24" s="49" t="s">
        <v>260</v>
      </c>
      <c r="AA24" s="49" t="s">
        <v>536</v>
      </c>
      <c r="AB24" s="54">
        <v>517640</v>
      </c>
      <c r="AC24" s="49">
        <v>1</v>
      </c>
      <c r="AD24" s="49">
        <v>1</v>
      </c>
      <c r="AE24" s="49">
        <v>2</v>
      </c>
      <c r="AF24" s="49">
        <v>0</v>
      </c>
      <c r="AG24" s="49">
        <v>1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1</v>
      </c>
      <c r="AP24" s="49">
        <v>1</v>
      </c>
    </row>
    <row r="25" spans="1:42" s="11" customFormat="1" ht="12" customHeight="1">
      <c r="A25" s="49">
        <v>20</v>
      </c>
      <c r="B25" s="54">
        <v>359698965377</v>
      </c>
      <c r="C25" s="14" t="s">
        <v>53</v>
      </c>
      <c r="D25" s="49" t="s">
        <v>351</v>
      </c>
      <c r="E25" s="14" t="s">
        <v>204</v>
      </c>
      <c r="F25" s="77">
        <v>36305</v>
      </c>
      <c r="G25" s="76">
        <f>YEAR(G5)-YEAR(F25)</f>
        <v>13</v>
      </c>
      <c r="H25" s="14" t="s">
        <v>19</v>
      </c>
      <c r="I25" s="17" t="s">
        <v>137</v>
      </c>
      <c r="J25" s="17" t="s">
        <v>579</v>
      </c>
      <c r="K25" s="49" t="s">
        <v>256</v>
      </c>
      <c r="L25" s="49" t="s">
        <v>257</v>
      </c>
      <c r="M25" s="49" t="s">
        <v>258</v>
      </c>
      <c r="N25" s="49">
        <v>9</v>
      </c>
      <c r="O25" s="49">
        <v>8</v>
      </c>
      <c r="P25" s="49"/>
      <c r="Q25" s="49">
        <v>210</v>
      </c>
      <c r="R25" s="14" t="s">
        <v>390</v>
      </c>
      <c r="S25" s="49">
        <v>6</v>
      </c>
      <c r="T25" s="14" t="s">
        <v>90</v>
      </c>
      <c r="U25" s="14">
        <v>226</v>
      </c>
      <c r="V25" s="49" t="s">
        <v>371</v>
      </c>
      <c r="W25" s="49" t="s">
        <v>532</v>
      </c>
      <c r="X25" s="49" t="s">
        <v>259</v>
      </c>
      <c r="Y25" s="49" t="s">
        <v>260</v>
      </c>
      <c r="Z25" s="49" t="s">
        <v>260</v>
      </c>
      <c r="AA25" s="49" t="s">
        <v>535</v>
      </c>
      <c r="AB25" s="54">
        <v>517640</v>
      </c>
      <c r="AC25" s="49">
        <v>1</v>
      </c>
      <c r="AD25" s="49">
        <v>1</v>
      </c>
      <c r="AE25" s="49">
        <v>2</v>
      </c>
      <c r="AF25" s="49">
        <v>0</v>
      </c>
      <c r="AG25" s="49">
        <v>1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1</v>
      </c>
      <c r="AP25" s="49">
        <v>1</v>
      </c>
    </row>
    <row r="26" spans="1:42" s="11" customFormat="1" ht="12" customHeight="1">
      <c r="A26" s="49">
        <v>21</v>
      </c>
      <c r="B26" s="54">
        <v>731991186169</v>
      </c>
      <c r="C26" s="14" t="s">
        <v>214</v>
      </c>
      <c r="D26" s="49" t="s">
        <v>342</v>
      </c>
      <c r="E26" s="14" t="s">
        <v>215</v>
      </c>
      <c r="F26" s="77">
        <v>36393</v>
      </c>
      <c r="G26" s="76">
        <f>YEAR(G5)-YEAR(F26)</f>
        <v>13</v>
      </c>
      <c r="H26" s="14" t="s">
        <v>19</v>
      </c>
      <c r="I26" s="14" t="s">
        <v>44</v>
      </c>
      <c r="J26" s="14" t="s">
        <v>579</v>
      </c>
      <c r="K26" s="49" t="s">
        <v>256</v>
      </c>
      <c r="L26" s="49" t="s">
        <v>257</v>
      </c>
      <c r="M26" s="49" t="s">
        <v>258</v>
      </c>
      <c r="N26" s="49">
        <v>9</v>
      </c>
      <c r="O26" s="49">
        <v>8</v>
      </c>
      <c r="P26" s="49"/>
      <c r="Q26" s="49">
        <v>221</v>
      </c>
      <c r="R26" s="14" t="s">
        <v>391</v>
      </c>
      <c r="S26" s="49">
        <v>6</v>
      </c>
      <c r="T26" s="14" t="s">
        <v>182</v>
      </c>
      <c r="U26" s="14">
        <v>156</v>
      </c>
      <c r="V26" s="49" t="s">
        <v>291</v>
      </c>
      <c r="W26" s="49" t="s">
        <v>466</v>
      </c>
      <c r="X26" s="49" t="s">
        <v>259</v>
      </c>
      <c r="Y26" s="49" t="s">
        <v>260</v>
      </c>
      <c r="Z26" s="49" t="s">
        <v>260</v>
      </c>
      <c r="AA26" s="49" t="s">
        <v>68</v>
      </c>
      <c r="AB26" s="54">
        <v>517640</v>
      </c>
      <c r="AC26" s="49">
        <v>1</v>
      </c>
      <c r="AD26" s="49">
        <v>1</v>
      </c>
      <c r="AE26" s="49">
        <v>2</v>
      </c>
      <c r="AF26" s="49">
        <v>0</v>
      </c>
      <c r="AG26" s="49">
        <v>1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1</v>
      </c>
      <c r="AP26" s="49">
        <v>1</v>
      </c>
    </row>
    <row r="27" spans="1:42" s="11" customFormat="1" ht="12" customHeight="1">
      <c r="A27" s="49">
        <v>22</v>
      </c>
      <c r="B27" s="54">
        <v>416970969677</v>
      </c>
      <c r="C27" s="16" t="s">
        <v>193</v>
      </c>
      <c r="D27" s="49" t="s">
        <v>298</v>
      </c>
      <c r="E27" s="16" t="s">
        <v>194</v>
      </c>
      <c r="F27" s="70">
        <v>36191</v>
      </c>
      <c r="G27" s="76">
        <f>YEAR(G5)-YEAR(F27)</f>
        <v>13</v>
      </c>
      <c r="H27" s="14" t="s">
        <v>19</v>
      </c>
      <c r="I27" s="16" t="s">
        <v>153</v>
      </c>
      <c r="J27" s="16" t="s">
        <v>579</v>
      </c>
      <c r="K27" s="49" t="s">
        <v>256</v>
      </c>
      <c r="L27" s="49" t="s">
        <v>257</v>
      </c>
      <c r="M27" s="49" t="s">
        <v>258</v>
      </c>
      <c r="N27" s="49">
        <v>9</v>
      </c>
      <c r="O27" s="49">
        <v>8</v>
      </c>
      <c r="P27" s="49"/>
      <c r="Q27" s="49"/>
      <c r="R27" s="50" t="s">
        <v>390</v>
      </c>
      <c r="S27" s="49">
        <v>6</v>
      </c>
      <c r="T27" s="16" t="s">
        <v>174</v>
      </c>
      <c r="U27" s="16">
        <v>285</v>
      </c>
      <c r="V27" s="49" t="s">
        <v>533</v>
      </c>
      <c r="W27" s="49" t="s">
        <v>534</v>
      </c>
      <c r="X27" s="49" t="s">
        <v>259</v>
      </c>
      <c r="Y27" s="49" t="s">
        <v>260</v>
      </c>
      <c r="Z27" s="49" t="s">
        <v>260</v>
      </c>
      <c r="AA27" s="49" t="s">
        <v>68</v>
      </c>
      <c r="AB27" s="54">
        <v>517640</v>
      </c>
      <c r="AC27" s="49">
        <v>1</v>
      </c>
      <c r="AD27" s="49">
        <v>1</v>
      </c>
      <c r="AE27" s="49">
        <v>2</v>
      </c>
      <c r="AF27" s="49">
        <v>0</v>
      </c>
      <c r="AG27" s="49">
        <v>1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1</v>
      </c>
      <c r="AP27" s="49">
        <v>1</v>
      </c>
    </row>
    <row r="28" spans="1:42" s="11" customFormat="1" ht="12" customHeight="1">
      <c r="A28" s="49">
        <v>23</v>
      </c>
      <c r="B28" s="54">
        <v>529436818293</v>
      </c>
      <c r="C28" s="14" t="s">
        <v>214</v>
      </c>
      <c r="D28" s="49" t="s">
        <v>348</v>
      </c>
      <c r="E28" s="14" t="s">
        <v>225</v>
      </c>
      <c r="F28" s="77">
        <v>36400</v>
      </c>
      <c r="G28" s="76">
        <f>YEAR(G5)-YEAR(F28)</f>
        <v>13</v>
      </c>
      <c r="H28" s="14" t="s">
        <v>14</v>
      </c>
      <c r="I28" s="14" t="s">
        <v>44</v>
      </c>
      <c r="J28" s="14" t="s">
        <v>579</v>
      </c>
      <c r="K28" s="49" t="s">
        <v>256</v>
      </c>
      <c r="L28" s="49" t="s">
        <v>257</v>
      </c>
      <c r="M28" s="49" t="s">
        <v>258</v>
      </c>
      <c r="N28" s="49">
        <v>9</v>
      </c>
      <c r="O28" s="49">
        <v>8</v>
      </c>
      <c r="P28" s="49"/>
      <c r="Q28" s="49">
        <v>213</v>
      </c>
      <c r="R28" s="17" t="s">
        <v>391</v>
      </c>
      <c r="S28" s="49">
        <v>6</v>
      </c>
      <c r="T28" s="14" t="s">
        <v>182</v>
      </c>
      <c r="U28" s="14">
        <v>165</v>
      </c>
      <c r="V28" s="49" t="s">
        <v>522</v>
      </c>
      <c r="W28" s="49" t="s">
        <v>346</v>
      </c>
      <c r="X28" s="49" t="s">
        <v>259</v>
      </c>
      <c r="Y28" s="49" t="s">
        <v>260</v>
      </c>
      <c r="Z28" s="49" t="s">
        <v>260</v>
      </c>
      <c r="AA28" s="49" t="s">
        <v>68</v>
      </c>
      <c r="AB28" s="54">
        <v>517640</v>
      </c>
      <c r="AC28" s="49">
        <v>1</v>
      </c>
      <c r="AD28" s="49">
        <v>1</v>
      </c>
      <c r="AE28" s="49">
        <v>2</v>
      </c>
      <c r="AF28" s="49">
        <v>0</v>
      </c>
      <c r="AG28" s="49">
        <v>1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1</v>
      </c>
      <c r="AP28" s="49">
        <v>1</v>
      </c>
    </row>
    <row r="29" spans="1:42" s="11" customFormat="1" ht="12" customHeight="1">
      <c r="A29" s="49">
        <v>24</v>
      </c>
      <c r="B29" s="54">
        <v>307618288222</v>
      </c>
      <c r="C29" s="14" t="s">
        <v>118</v>
      </c>
      <c r="D29" s="49" t="s">
        <v>359</v>
      </c>
      <c r="E29" s="14" t="s">
        <v>210</v>
      </c>
      <c r="F29" s="77">
        <v>36239</v>
      </c>
      <c r="G29" s="76">
        <f>YEAR(G5)-YEAR(F29)</f>
        <v>13</v>
      </c>
      <c r="H29" s="14" t="s">
        <v>14</v>
      </c>
      <c r="I29" s="17" t="s">
        <v>22</v>
      </c>
      <c r="J29" s="17" t="s">
        <v>578</v>
      </c>
      <c r="K29" s="49" t="s">
        <v>256</v>
      </c>
      <c r="L29" s="49" t="s">
        <v>257</v>
      </c>
      <c r="M29" s="49" t="s">
        <v>258</v>
      </c>
      <c r="N29" s="49">
        <v>9</v>
      </c>
      <c r="O29" s="49">
        <v>8</v>
      </c>
      <c r="P29" s="49"/>
      <c r="Q29" s="49">
        <v>208</v>
      </c>
      <c r="R29" s="17" t="s">
        <v>390</v>
      </c>
      <c r="S29" s="49">
        <v>6</v>
      </c>
      <c r="T29" s="14" t="s">
        <v>182</v>
      </c>
      <c r="U29" s="14">
        <v>160</v>
      </c>
      <c r="V29" s="49" t="s">
        <v>498</v>
      </c>
      <c r="W29" s="49" t="s">
        <v>521</v>
      </c>
      <c r="X29" s="49" t="s">
        <v>259</v>
      </c>
      <c r="Y29" s="49" t="s">
        <v>260</v>
      </c>
      <c r="Z29" s="49" t="s">
        <v>260</v>
      </c>
      <c r="AA29" s="49" t="s">
        <v>68</v>
      </c>
      <c r="AB29" s="54">
        <v>517640</v>
      </c>
      <c r="AC29" s="49">
        <v>1</v>
      </c>
      <c r="AD29" s="49">
        <v>1</v>
      </c>
      <c r="AE29" s="49">
        <v>2</v>
      </c>
      <c r="AF29" s="49">
        <v>0</v>
      </c>
      <c r="AG29" s="49">
        <v>1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1</v>
      </c>
      <c r="AP29" s="49">
        <v>1</v>
      </c>
    </row>
    <row r="30" spans="1:42" s="11" customFormat="1" ht="12" customHeight="1">
      <c r="A30" s="49">
        <v>25</v>
      </c>
      <c r="B30" s="54">
        <v>217823500136</v>
      </c>
      <c r="C30" s="14" t="s">
        <v>198</v>
      </c>
      <c r="D30" s="49" t="s">
        <v>363</v>
      </c>
      <c r="E30" s="14" t="s">
        <v>199</v>
      </c>
      <c r="F30" s="77">
        <v>36304</v>
      </c>
      <c r="G30" s="76">
        <f>YEAR(G5)-YEAR(F30)</f>
        <v>13</v>
      </c>
      <c r="H30" s="14" t="s">
        <v>19</v>
      </c>
      <c r="I30" s="14" t="s">
        <v>22</v>
      </c>
      <c r="J30" s="14" t="s">
        <v>578</v>
      </c>
      <c r="K30" s="49" t="s">
        <v>256</v>
      </c>
      <c r="L30" s="49" t="s">
        <v>257</v>
      </c>
      <c r="M30" s="49" t="s">
        <v>258</v>
      </c>
      <c r="N30" s="49">
        <v>9</v>
      </c>
      <c r="O30" s="49">
        <v>8</v>
      </c>
      <c r="P30" s="49"/>
      <c r="Q30" s="49">
        <v>200</v>
      </c>
      <c r="R30" s="14" t="s">
        <v>391</v>
      </c>
      <c r="S30" s="49">
        <v>6</v>
      </c>
      <c r="T30" s="14" t="s">
        <v>182</v>
      </c>
      <c r="U30" s="16">
        <v>154</v>
      </c>
      <c r="V30" s="49" t="s">
        <v>461</v>
      </c>
      <c r="W30" s="49" t="s">
        <v>450</v>
      </c>
      <c r="X30" s="49" t="s">
        <v>259</v>
      </c>
      <c r="Y30" s="49" t="s">
        <v>260</v>
      </c>
      <c r="Z30" s="49" t="s">
        <v>260</v>
      </c>
      <c r="AA30" s="49" t="s">
        <v>68</v>
      </c>
      <c r="AB30" s="54">
        <v>517640</v>
      </c>
      <c r="AC30" s="49">
        <v>1</v>
      </c>
      <c r="AD30" s="49">
        <v>1</v>
      </c>
      <c r="AE30" s="49">
        <v>2</v>
      </c>
      <c r="AF30" s="49">
        <v>0</v>
      </c>
      <c r="AG30" s="49">
        <v>1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1</v>
      </c>
      <c r="AP30" s="49">
        <v>1</v>
      </c>
    </row>
    <row r="31" spans="1:42" s="11" customFormat="1" ht="12" customHeight="1">
      <c r="A31" s="49">
        <v>26</v>
      </c>
      <c r="B31" s="54">
        <v>388852985346</v>
      </c>
      <c r="C31" s="16" t="s">
        <v>53</v>
      </c>
      <c r="D31" s="49" t="s">
        <v>363</v>
      </c>
      <c r="E31" s="16" t="s">
        <v>202</v>
      </c>
      <c r="F31" s="70">
        <v>36339</v>
      </c>
      <c r="G31" s="76">
        <f>YEAR(G5)-YEAR(F31)</f>
        <v>13</v>
      </c>
      <c r="H31" s="14" t="s">
        <v>19</v>
      </c>
      <c r="I31" s="16" t="s">
        <v>56</v>
      </c>
      <c r="J31" s="16" t="s">
        <v>579</v>
      </c>
      <c r="K31" s="49" t="s">
        <v>256</v>
      </c>
      <c r="L31" s="49" t="s">
        <v>257</v>
      </c>
      <c r="M31" s="49" t="s">
        <v>258</v>
      </c>
      <c r="N31" s="49">
        <v>9</v>
      </c>
      <c r="O31" s="49">
        <v>8</v>
      </c>
      <c r="P31" s="49"/>
      <c r="Q31" s="49">
        <v>208</v>
      </c>
      <c r="R31" s="14" t="s">
        <v>390</v>
      </c>
      <c r="S31" s="49">
        <v>6</v>
      </c>
      <c r="T31" s="16" t="s">
        <v>90</v>
      </c>
      <c r="U31" s="16">
        <v>237</v>
      </c>
      <c r="V31" s="49" t="s">
        <v>524</v>
      </c>
      <c r="W31" s="49" t="s">
        <v>495</v>
      </c>
      <c r="X31" s="49" t="s">
        <v>259</v>
      </c>
      <c r="Y31" s="49" t="s">
        <v>260</v>
      </c>
      <c r="Z31" s="49" t="s">
        <v>260</v>
      </c>
      <c r="AA31" s="49" t="s">
        <v>536</v>
      </c>
      <c r="AB31" s="54">
        <v>517640</v>
      </c>
      <c r="AC31" s="49">
        <v>1</v>
      </c>
      <c r="AD31" s="49">
        <v>1</v>
      </c>
      <c r="AE31" s="49">
        <v>2</v>
      </c>
      <c r="AF31" s="49">
        <v>0</v>
      </c>
      <c r="AG31" s="49">
        <v>1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1</v>
      </c>
      <c r="AP31" s="49">
        <v>1</v>
      </c>
    </row>
    <row r="32" spans="1:42" s="11" customFormat="1" ht="12" customHeight="1">
      <c r="A32" s="49">
        <v>27</v>
      </c>
      <c r="B32" s="54">
        <v>507224988157</v>
      </c>
      <c r="C32" s="14" t="s">
        <v>53</v>
      </c>
      <c r="D32" s="49" t="s">
        <v>343</v>
      </c>
      <c r="E32" s="14" t="s">
        <v>217</v>
      </c>
      <c r="F32" s="77">
        <v>36329</v>
      </c>
      <c r="G32" s="76">
        <f>YEAR(G5)-YEAR(F32)</f>
        <v>13</v>
      </c>
      <c r="H32" s="14" t="s">
        <v>19</v>
      </c>
      <c r="I32" s="14" t="s">
        <v>137</v>
      </c>
      <c r="J32" s="14" t="s">
        <v>579</v>
      </c>
      <c r="K32" s="49" t="s">
        <v>256</v>
      </c>
      <c r="L32" s="49" t="s">
        <v>257</v>
      </c>
      <c r="M32" s="49" t="s">
        <v>258</v>
      </c>
      <c r="N32" s="49">
        <v>9</v>
      </c>
      <c r="O32" s="49">
        <v>8</v>
      </c>
      <c r="P32" s="49"/>
      <c r="Q32" s="49">
        <v>215</v>
      </c>
      <c r="R32" s="14" t="s">
        <v>390</v>
      </c>
      <c r="S32" s="49">
        <v>6</v>
      </c>
      <c r="T32" s="14" t="s">
        <v>90</v>
      </c>
      <c r="U32" s="14">
        <v>234</v>
      </c>
      <c r="V32" s="49" t="s">
        <v>273</v>
      </c>
      <c r="W32" s="49" t="s">
        <v>457</v>
      </c>
      <c r="X32" s="49" t="s">
        <v>259</v>
      </c>
      <c r="Y32" s="49" t="s">
        <v>260</v>
      </c>
      <c r="Z32" s="49" t="s">
        <v>260</v>
      </c>
      <c r="AA32" s="49" t="s">
        <v>536</v>
      </c>
      <c r="AB32" s="54">
        <v>517640</v>
      </c>
      <c r="AC32" s="49">
        <v>1</v>
      </c>
      <c r="AD32" s="49">
        <v>1</v>
      </c>
      <c r="AE32" s="49">
        <v>2</v>
      </c>
      <c r="AF32" s="49">
        <v>0</v>
      </c>
      <c r="AG32" s="49">
        <v>1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1</v>
      </c>
      <c r="AP32" s="49">
        <v>1</v>
      </c>
    </row>
    <row r="33" spans="1:42" s="11" customFormat="1" ht="12" customHeight="1">
      <c r="A33" s="49">
        <v>28</v>
      </c>
      <c r="B33" s="54">
        <v>550410688743</v>
      </c>
      <c r="C33" s="16" t="s">
        <v>103</v>
      </c>
      <c r="D33" s="49" t="s">
        <v>364</v>
      </c>
      <c r="E33" s="16" t="s">
        <v>205</v>
      </c>
      <c r="F33" s="70">
        <v>36386</v>
      </c>
      <c r="G33" s="76">
        <f>YEAR(G5)-YEAR(F33)</f>
        <v>13</v>
      </c>
      <c r="H33" s="14" t="s">
        <v>19</v>
      </c>
      <c r="I33" s="16" t="s">
        <v>26</v>
      </c>
      <c r="J33" s="16" t="s">
        <v>578</v>
      </c>
      <c r="K33" s="49" t="s">
        <v>256</v>
      </c>
      <c r="L33" s="49" t="s">
        <v>257</v>
      </c>
      <c r="M33" s="49" t="s">
        <v>258</v>
      </c>
      <c r="N33" s="49">
        <v>9</v>
      </c>
      <c r="O33" s="49">
        <v>8</v>
      </c>
      <c r="P33" s="49"/>
      <c r="Q33" s="49">
        <v>213</v>
      </c>
      <c r="R33" s="14" t="s">
        <v>390</v>
      </c>
      <c r="S33" s="49">
        <v>6</v>
      </c>
      <c r="T33" s="16" t="s">
        <v>182</v>
      </c>
      <c r="U33" s="16">
        <v>157</v>
      </c>
      <c r="V33" s="49" t="s">
        <v>525</v>
      </c>
      <c r="W33" s="49" t="s">
        <v>526</v>
      </c>
      <c r="X33" s="49" t="s">
        <v>259</v>
      </c>
      <c r="Y33" s="49" t="s">
        <v>260</v>
      </c>
      <c r="Z33" s="49" t="s">
        <v>260</v>
      </c>
      <c r="AA33" s="49" t="s">
        <v>68</v>
      </c>
      <c r="AB33" s="54">
        <v>517640</v>
      </c>
      <c r="AC33" s="49">
        <v>1</v>
      </c>
      <c r="AD33" s="49">
        <v>1</v>
      </c>
      <c r="AE33" s="49">
        <v>2</v>
      </c>
      <c r="AF33" s="49">
        <v>0</v>
      </c>
      <c r="AG33" s="49">
        <v>1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1</v>
      </c>
      <c r="AP33" s="49">
        <v>1</v>
      </c>
    </row>
    <row r="34" spans="1:42" s="11" customFormat="1" ht="12" customHeight="1">
      <c r="A34" s="49">
        <v>29</v>
      </c>
      <c r="B34" s="54">
        <v>785681321407</v>
      </c>
      <c r="C34" s="14" t="s">
        <v>73</v>
      </c>
      <c r="D34" s="49" t="s">
        <v>321</v>
      </c>
      <c r="E34" s="14" t="s">
        <v>207</v>
      </c>
      <c r="F34" s="77">
        <v>36356</v>
      </c>
      <c r="G34" s="76">
        <f>YEAR(G5)-YEAR(F34)</f>
        <v>13</v>
      </c>
      <c r="H34" s="14" t="s">
        <v>19</v>
      </c>
      <c r="I34" s="17" t="s">
        <v>22</v>
      </c>
      <c r="J34" s="17" t="s">
        <v>578</v>
      </c>
      <c r="K34" s="49" t="s">
        <v>256</v>
      </c>
      <c r="L34" s="49" t="s">
        <v>257</v>
      </c>
      <c r="M34" s="49" t="s">
        <v>258</v>
      </c>
      <c r="N34" s="49">
        <v>9</v>
      </c>
      <c r="O34" s="49">
        <v>8</v>
      </c>
      <c r="P34" s="49"/>
      <c r="Q34" s="49">
        <v>212</v>
      </c>
      <c r="R34" s="14" t="s">
        <v>391</v>
      </c>
      <c r="S34" s="49">
        <v>6</v>
      </c>
      <c r="T34" s="14" t="s">
        <v>182</v>
      </c>
      <c r="U34" s="14">
        <v>152</v>
      </c>
      <c r="V34" s="49" t="s">
        <v>490</v>
      </c>
      <c r="W34" s="49" t="s">
        <v>527</v>
      </c>
      <c r="X34" s="49" t="s">
        <v>259</v>
      </c>
      <c r="Y34" s="49" t="s">
        <v>260</v>
      </c>
      <c r="Z34" s="49" t="s">
        <v>260</v>
      </c>
      <c r="AA34" s="49" t="s">
        <v>68</v>
      </c>
      <c r="AB34" s="54">
        <v>517640</v>
      </c>
      <c r="AC34" s="49">
        <v>1</v>
      </c>
      <c r="AD34" s="49">
        <v>1</v>
      </c>
      <c r="AE34" s="49">
        <v>2</v>
      </c>
      <c r="AF34" s="49">
        <v>0</v>
      </c>
      <c r="AG34" s="49">
        <v>1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1</v>
      </c>
      <c r="AP34" s="49">
        <v>1</v>
      </c>
    </row>
    <row r="35" spans="1:42" s="11" customFormat="1" ht="12" customHeight="1">
      <c r="A35" s="49">
        <v>30</v>
      </c>
      <c r="B35" s="54">
        <v>957766304424</v>
      </c>
      <c r="C35" s="14" t="s">
        <v>103</v>
      </c>
      <c r="D35" s="49" t="s">
        <v>352</v>
      </c>
      <c r="E35" s="14" t="s">
        <v>210</v>
      </c>
      <c r="F35" s="77">
        <v>36239</v>
      </c>
      <c r="G35" s="76">
        <f>YEAR(G5)-YEAR(F35)</f>
        <v>13</v>
      </c>
      <c r="H35" s="14" t="s">
        <v>19</v>
      </c>
      <c r="I35" s="17" t="s">
        <v>26</v>
      </c>
      <c r="J35" s="17" t="s">
        <v>578</v>
      </c>
      <c r="K35" s="49" t="s">
        <v>256</v>
      </c>
      <c r="L35" s="49" t="s">
        <v>257</v>
      </c>
      <c r="M35" s="49" t="s">
        <v>258</v>
      </c>
      <c r="N35" s="49">
        <v>9</v>
      </c>
      <c r="O35" s="49">
        <v>8</v>
      </c>
      <c r="P35" s="49"/>
      <c r="Q35" s="49">
        <v>216</v>
      </c>
      <c r="R35" s="14" t="s">
        <v>391</v>
      </c>
      <c r="S35" s="49">
        <v>6</v>
      </c>
      <c r="T35" s="14" t="s">
        <v>211</v>
      </c>
      <c r="U35" s="14">
        <v>170</v>
      </c>
      <c r="V35" s="49" t="s">
        <v>613</v>
      </c>
      <c r="W35" s="49" t="s">
        <v>415</v>
      </c>
      <c r="X35" s="49" t="s">
        <v>259</v>
      </c>
      <c r="Y35" s="49" t="s">
        <v>260</v>
      </c>
      <c r="Z35" s="49" t="s">
        <v>260</v>
      </c>
      <c r="AA35" s="49" t="s">
        <v>68</v>
      </c>
      <c r="AB35" s="54">
        <v>517640</v>
      </c>
      <c r="AC35" s="49">
        <v>1</v>
      </c>
      <c r="AD35" s="49">
        <v>1</v>
      </c>
      <c r="AE35" s="49">
        <v>2</v>
      </c>
      <c r="AF35" s="49">
        <v>0</v>
      </c>
      <c r="AG35" s="49">
        <v>1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1</v>
      </c>
      <c r="AP35" s="49">
        <v>1</v>
      </c>
    </row>
    <row r="36" s="11" customFormat="1" ht="12" customHeight="1"/>
    <row r="37" s="11" customFormat="1" ht="11.25"/>
    <row r="38" s="11" customFormat="1" ht="11.25"/>
    <row r="39" s="11" customFormat="1" ht="11.25"/>
    <row r="40" s="11" customFormat="1" ht="11.25"/>
    <row r="41" s="11" customFormat="1" ht="11.25"/>
    <row r="42" s="11" customFormat="1" ht="11.25"/>
    <row r="43" s="11" customFormat="1" ht="11.25"/>
    <row r="44" s="11" customFormat="1" ht="11.25"/>
    <row r="45" s="11" customFormat="1" ht="11.25"/>
    <row r="46" s="11" customFormat="1" ht="11.25"/>
    <row r="47" s="11" customFormat="1" ht="11.25"/>
    <row r="48" s="11" customFormat="1" ht="11.25"/>
    <row r="49" s="11" customFormat="1" ht="11.25"/>
    <row r="50" s="11" customFormat="1" ht="11.25"/>
    <row r="51" s="11" customFormat="1" ht="11.25"/>
    <row r="52" s="11" customFormat="1" ht="11.25"/>
    <row r="53" s="11" customFormat="1" ht="11.25"/>
    <row r="54" s="11" customFormat="1" ht="11.25"/>
    <row r="55" s="11" customFormat="1" ht="11.25"/>
    <row r="56" s="11" customFormat="1" ht="11.25"/>
    <row r="57" s="11" customFormat="1" ht="11.25"/>
    <row r="58" s="11" customFormat="1" ht="11.25"/>
    <row r="59" s="11" customFormat="1" ht="11.25"/>
    <row r="60" s="11" customFormat="1" ht="11.25"/>
    <row r="61" s="11" customFormat="1" ht="11.25"/>
    <row r="62" s="11" customFormat="1" ht="11.25"/>
    <row r="63" s="11" customFormat="1" ht="11.25"/>
    <row r="64" s="11" customFormat="1" ht="11.25"/>
    <row r="65" s="11" customFormat="1" ht="11.25"/>
    <row r="66" s="11" customFormat="1" ht="11.25"/>
    <row r="67" s="11" customFormat="1" ht="11.25"/>
    <row r="68" s="11" customFormat="1" ht="11.25"/>
    <row r="69" s="11" customFormat="1" ht="11.25"/>
    <row r="70" s="11" customFormat="1" ht="11.25"/>
    <row r="71" s="11" customFormat="1" ht="11.25"/>
    <row r="72" s="11" customFormat="1" ht="11.25"/>
    <row r="73" s="11" customFormat="1" ht="11.25"/>
    <row r="74" s="11" customFormat="1" ht="11.25"/>
    <row r="75" s="11" customFormat="1" ht="11.25"/>
    <row r="76" s="11" customFormat="1" ht="11.25"/>
    <row r="77" s="11" customFormat="1" ht="11.25"/>
    <row r="78" s="11" customFormat="1" ht="11.25"/>
    <row r="79" s="11" customFormat="1" ht="11.25"/>
    <row r="80" s="11" customFormat="1" ht="11.25"/>
    <row r="81" s="11" customFormat="1" ht="11.25"/>
    <row r="82" s="11" customFormat="1" ht="11.25"/>
    <row r="83" s="11" customFormat="1" ht="11.25"/>
    <row r="84" s="11" customFormat="1" ht="11.25"/>
    <row r="85" s="11" customFormat="1" ht="11.25"/>
    <row r="86" s="11" customFormat="1" ht="11.25"/>
    <row r="87" s="11" customFormat="1" ht="11.25"/>
    <row r="88" s="11" customFormat="1" ht="11.25"/>
    <row r="89" s="11" customFormat="1" ht="11.25"/>
    <row r="90" s="11" customFormat="1" ht="11.25"/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="11" customFormat="1" ht="11.25"/>
    <row r="97" s="11" customFormat="1" ht="11.25"/>
    <row r="98" s="11" customFormat="1" ht="11.25"/>
    <row r="99" s="11" customFormat="1" ht="11.25"/>
    <row r="100" s="11" customFormat="1" ht="11.25"/>
    <row r="101" s="11" customFormat="1" ht="11.25"/>
    <row r="102" s="11" customFormat="1" ht="11.25"/>
    <row r="103" s="11" customFormat="1" ht="11.25"/>
    <row r="104" s="11" customFormat="1" ht="11.25"/>
    <row r="105" s="11" customFormat="1" ht="11.25"/>
    <row r="106" s="11" customFormat="1" ht="11.25"/>
    <row r="107" s="11" customFormat="1" ht="11.25"/>
    <row r="108" s="11" customFormat="1" ht="11.25"/>
    <row r="109" s="11" customFormat="1" ht="11.25"/>
  </sheetData>
  <sheetProtection/>
  <mergeCells count="2">
    <mergeCell ref="X3:AB3"/>
    <mergeCell ref="A1:V1"/>
  </mergeCells>
  <printOptions/>
  <pageMargins left="0.22" right="0.27" top="0.22" bottom="0.16" header="0.16" footer="0.1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9"/>
  <sheetViews>
    <sheetView zoomScalePageLayoutView="0" workbookViewId="0" topLeftCell="A4">
      <selection activeCell="G22" sqref="G22"/>
    </sheetView>
  </sheetViews>
  <sheetFormatPr defaultColWidth="9.140625" defaultRowHeight="15"/>
  <cols>
    <col min="1" max="1" width="3.00390625" style="11" bestFit="1" customWidth="1"/>
    <col min="2" max="2" width="11.28125" style="11" bestFit="1" customWidth="1"/>
    <col min="3" max="3" width="17.8515625" style="11" bestFit="1" customWidth="1"/>
    <col min="4" max="4" width="20.28125" style="11" bestFit="1" customWidth="1"/>
    <col min="5" max="5" width="9.28125" style="35" bestFit="1" customWidth="1"/>
    <col min="6" max="6" width="9.28125" style="35" customWidth="1"/>
    <col min="7" max="7" width="7.8515625" style="35" bestFit="1" customWidth="1"/>
    <col min="8" max="8" width="3.00390625" style="11" bestFit="1" customWidth="1"/>
    <col min="9" max="9" width="11.140625" style="11" customWidth="1"/>
    <col min="10" max="10" width="4.140625" style="11" customWidth="1"/>
    <col min="11" max="11" width="6.421875" style="11" bestFit="1" customWidth="1"/>
    <col min="12" max="12" width="10.57421875" style="11" bestFit="1" customWidth="1"/>
    <col min="13" max="16" width="3.00390625" style="11" bestFit="1" customWidth="1"/>
    <col min="17" max="17" width="5.140625" style="38" bestFit="1" customWidth="1"/>
    <col min="18" max="18" width="3.421875" style="11" bestFit="1" customWidth="1"/>
    <col min="19" max="20" width="3.00390625" style="11" bestFit="1" customWidth="1"/>
    <col min="21" max="21" width="3.57421875" style="11" bestFit="1" customWidth="1"/>
    <col min="22" max="22" width="19.00390625" style="11" bestFit="1" customWidth="1"/>
    <col min="23" max="23" width="15.8515625" style="11" bestFit="1" customWidth="1"/>
    <col min="24" max="24" width="7.57421875" style="11" customWidth="1"/>
    <col min="25" max="25" width="11.57421875" style="11" bestFit="1" customWidth="1"/>
    <col min="26" max="26" width="13.7109375" style="11" bestFit="1" customWidth="1"/>
    <col min="27" max="27" width="21.421875" style="11" bestFit="1" customWidth="1"/>
    <col min="28" max="28" width="7.00390625" style="11" bestFit="1" customWidth="1"/>
    <col min="29" max="30" width="3.00390625" style="11" bestFit="1" customWidth="1"/>
    <col min="31" max="31" width="7.28125" style="11" bestFit="1" customWidth="1"/>
    <col min="32" max="32" width="5.140625" style="11" bestFit="1" customWidth="1"/>
    <col min="33" max="38" width="3.00390625" style="11" bestFit="1" customWidth="1"/>
    <col min="39" max="39" width="2.7109375" style="11" customWidth="1"/>
    <col min="40" max="42" width="3.00390625" style="11" bestFit="1" customWidth="1"/>
  </cols>
  <sheetData>
    <row r="1" spans="1:22" ht="18.75">
      <c r="A1" s="140" t="s">
        <v>573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33" ht="15">
      <c r="A2" s="61" t="s">
        <v>574</v>
      </c>
      <c r="B2" s="61"/>
      <c r="D2" s="63" t="s">
        <v>585</v>
      </c>
      <c r="E2" s="61" t="s">
        <v>575</v>
      </c>
      <c r="F2" s="61"/>
      <c r="G2" s="61"/>
      <c r="H2" s="61"/>
      <c r="J2" s="61" t="s">
        <v>576</v>
      </c>
      <c r="K2" s="61"/>
      <c r="M2" s="61"/>
      <c r="N2" s="61"/>
      <c r="O2" s="61"/>
      <c r="P2" s="61" t="s">
        <v>577</v>
      </c>
      <c r="AB2" s="61"/>
      <c r="AC2" s="61"/>
      <c r="AD2" s="61"/>
      <c r="AE2" s="61"/>
      <c r="AF2" s="61"/>
      <c r="AG2" s="61"/>
    </row>
    <row r="3" spans="1:42" s="34" customFormat="1" ht="138.75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/>
      <c r="G3" s="41"/>
      <c r="H3" s="41" t="s">
        <v>5</v>
      </c>
      <c r="I3" s="41" t="s">
        <v>6</v>
      </c>
      <c r="J3" s="41" t="s">
        <v>447</v>
      </c>
      <c r="K3" s="41" t="s">
        <v>7</v>
      </c>
      <c r="L3" s="41" t="s">
        <v>8</v>
      </c>
      <c r="M3" s="41" t="s">
        <v>9</v>
      </c>
      <c r="N3" s="41" t="s">
        <v>10</v>
      </c>
      <c r="O3" s="41" t="s">
        <v>11</v>
      </c>
      <c r="P3" s="41" t="s">
        <v>12</v>
      </c>
      <c r="Q3" s="41" t="s">
        <v>248</v>
      </c>
      <c r="R3" s="41" t="s">
        <v>249</v>
      </c>
      <c r="S3" s="41" t="s">
        <v>250</v>
      </c>
      <c r="T3" s="41" t="s">
        <v>13</v>
      </c>
      <c r="U3" s="41" t="s">
        <v>226</v>
      </c>
      <c r="V3" s="41" t="s">
        <v>227</v>
      </c>
      <c r="W3" s="41" t="s">
        <v>228</v>
      </c>
      <c r="X3" s="144" t="s">
        <v>251</v>
      </c>
      <c r="Y3" s="145"/>
      <c r="Z3" s="145"/>
      <c r="AA3" s="145"/>
      <c r="AB3" s="146"/>
      <c r="AC3" s="41" t="s">
        <v>234</v>
      </c>
      <c r="AD3" s="41" t="s">
        <v>235</v>
      </c>
      <c r="AE3" s="41" t="s">
        <v>236</v>
      </c>
      <c r="AF3" s="41" t="s">
        <v>237</v>
      </c>
      <c r="AG3" s="41" t="s">
        <v>238</v>
      </c>
      <c r="AH3" s="41" t="s">
        <v>239</v>
      </c>
      <c r="AI3" s="41" t="s">
        <v>240</v>
      </c>
      <c r="AJ3" s="41" t="s">
        <v>241</v>
      </c>
      <c r="AK3" s="41" t="s">
        <v>242</v>
      </c>
      <c r="AL3" s="41" t="s">
        <v>243</v>
      </c>
      <c r="AM3" s="41" t="s">
        <v>244</v>
      </c>
      <c r="AN3" s="41" t="s">
        <v>245</v>
      </c>
      <c r="AO3" s="41" t="s">
        <v>246</v>
      </c>
      <c r="AP3" s="41" t="s">
        <v>247</v>
      </c>
    </row>
    <row r="4" spans="1:42" s="34" customFormat="1" ht="16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 t="s">
        <v>229</v>
      </c>
      <c r="Y4" s="42" t="s">
        <v>230</v>
      </c>
      <c r="Z4" s="42" t="s">
        <v>231</v>
      </c>
      <c r="AA4" s="42" t="s">
        <v>232</v>
      </c>
      <c r="AB4" s="42" t="s">
        <v>233</v>
      </c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42" s="34" customFormat="1" ht="1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/>
      <c r="G5" s="81">
        <f>DATE(2012,9,30)</f>
        <v>41182</v>
      </c>
      <c r="H5" s="42">
        <v>6</v>
      </c>
      <c r="I5" s="42">
        <v>7</v>
      </c>
      <c r="J5" s="42" t="s">
        <v>448</v>
      </c>
      <c r="K5" s="42">
        <v>8</v>
      </c>
      <c r="L5" s="42">
        <v>9</v>
      </c>
      <c r="M5" s="42">
        <v>10</v>
      </c>
      <c r="N5" s="42">
        <v>11</v>
      </c>
      <c r="O5" s="42">
        <v>12</v>
      </c>
      <c r="P5" s="42">
        <v>13</v>
      </c>
      <c r="Q5" s="42">
        <v>14</v>
      </c>
      <c r="R5" s="42">
        <v>15</v>
      </c>
      <c r="S5" s="42">
        <v>16</v>
      </c>
      <c r="T5" s="42">
        <v>17</v>
      </c>
      <c r="U5" s="42">
        <v>18</v>
      </c>
      <c r="V5" s="42">
        <v>19</v>
      </c>
      <c r="W5" s="42">
        <v>20</v>
      </c>
      <c r="X5" s="42" t="s">
        <v>252</v>
      </c>
      <c r="Y5" s="42" t="s">
        <v>253</v>
      </c>
      <c r="Z5" s="42" t="s">
        <v>254</v>
      </c>
      <c r="AA5" s="42" t="s">
        <v>255</v>
      </c>
      <c r="AB5" s="42"/>
      <c r="AC5" s="42">
        <v>22</v>
      </c>
      <c r="AD5" s="42">
        <v>23</v>
      </c>
      <c r="AE5" s="42">
        <v>24</v>
      </c>
      <c r="AF5" s="42">
        <v>25</v>
      </c>
      <c r="AG5" s="42">
        <v>26</v>
      </c>
      <c r="AH5" s="42">
        <v>27</v>
      </c>
      <c r="AI5" s="42">
        <v>28</v>
      </c>
      <c r="AJ5" s="42">
        <v>29</v>
      </c>
      <c r="AK5" s="42">
        <v>30</v>
      </c>
      <c r="AL5" s="42">
        <v>31</v>
      </c>
      <c r="AM5" s="42">
        <v>32</v>
      </c>
      <c r="AN5" s="42">
        <v>33</v>
      </c>
      <c r="AO5" s="42">
        <v>34</v>
      </c>
      <c r="AP5" s="42">
        <v>35</v>
      </c>
    </row>
    <row r="6" spans="1:42" s="34" customFormat="1" ht="12.75" customHeight="1">
      <c r="A6" s="42">
        <v>1</v>
      </c>
      <c r="B6" s="43">
        <v>360097728878</v>
      </c>
      <c r="C6" s="39" t="s">
        <v>366</v>
      </c>
      <c r="D6" s="39" t="s">
        <v>367</v>
      </c>
      <c r="E6" s="39" t="s">
        <v>434</v>
      </c>
      <c r="F6" s="79">
        <v>35629</v>
      </c>
      <c r="G6" s="82">
        <f>YEAR(G5)-YEAR(F6)</f>
        <v>15</v>
      </c>
      <c r="H6" s="39" t="s">
        <v>19</v>
      </c>
      <c r="I6" s="39" t="s">
        <v>137</v>
      </c>
      <c r="J6" s="39" t="s">
        <v>579</v>
      </c>
      <c r="K6" s="47" t="s">
        <v>256</v>
      </c>
      <c r="L6" s="47" t="s">
        <v>257</v>
      </c>
      <c r="M6" s="42" t="s">
        <v>258</v>
      </c>
      <c r="N6" s="42">
        <v>10</v>
      </c>
      <c r="O6" s="42">
        <v>9</v>
      </c>
      <c r="P6" s="42"/>
      <c r="Q6" s="42">
        <v>223</v>
      </c>
      <c r="R6" s="39" t="s">
        <v>390</v>
      </c>
      <c r="S6" s="42">
        <v>6</v>
      </c>
      <c r="T6" s="40"/>
      <c r="U6" s="40">
        <v>199</v>
      </c>
      <c r="V6" s="39" t="s">
        <v>392</v>
      </c>
      <c r="W6" s="39" t="s">
        <v>403</v>
      </c>
      <c r="X6" s="47" t="s">
        <v>259</v>
      </c>
      <c r="Y6" s="47" t="s">
        <v>260</v>
      </c>
      <c r="Z6" s="47" t="s">
        <v>260</v>
      </c>
      <c r="AA6" s="47" t="s">
        <v>507</v>
      </c>
      <c r="AB6" s="43">
        <v>517640</v>
      </c>
      <c r="AC6" s="42">
        <v>1</v>
      </c>
      <c r="AD6" s="42">
        <v>1</v>
      </c>
      <c r="AE6" s="42">
        <v>2</v>
      </c>
      <c r="AF6" s="42">
        <v>0</v>
      </c>
      <c r="AG6" s="42">
        <v>1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2">
        <v>1</v>
      </c>
      <c r="AP6" s="42">
        <v>1</v>
      </c>
    </row>
    <row r="7" spans="1:42" s="34" customFormat="1" ht="12.75" customHeight="1">
      <c r="A7" s="42">
        <v>2</v>
      </c>
      <c r="B7" s="43">
        <v>329733343691</v>
      </c>
      <c r="C7" s="39" t="s">
        <v>366</v>
      </c>
      <c r="D7" s="39" t="s">
        <v>368</v>
      </c>
      <c r="E7" s="44">
        <v>36013</v>
      </c>
      <c r="F7" s="80">
        <v>35954</v>
      </c>
      <c r="G7" s="82">
        <f>YEAR(G5)-YEAR(F7)</f>
        <v>14</v>
      </c>
      <c r="H7" s="39" t="s">
        <v>19</v>
      </c>
      <c r="I7" s="39" t="s">
        <v>137</v>
      </c>
      <c r="J7" s="39" t="s">
        <v>579</v>
      </c>
      <c r="K7" s="47" t="s">
        <v>256</v>
      </c>
      <c r="L7" s="47" t="s">
        <v>257</v>
      </c>
      <c r="M7" s="42" t="s">
        <v>258</v>
      </c>
      <c r="N7" s="42">
        <v>10</v>
      </c>
      <c r="O7" s="42">
        <v>9</v>
      </c>
      <c r="P7" s="42"/>
      <c r="Q7" s="42">
        <v>217</v>
      </c>
      <c r="R7" s="39" t="s">
        <v>390</v>
      </c>
      <c r="S7" s="42">
        <v>6</v>
      </c>
      <c r="T7" s="40"/>
      <c r="U7" s="40">
        <v>202</v>
      </c>
      <c r="V7" s="45" t="s">
        <v>393</v>
      </c>
      <c r="W7" s="45" t="s">
        <v>404</v>
      </c>
      <c r="X7" s="47" t="s">
        <v>259</v>
      </c>
      <c r="Y7" s="47" t="s">
        <v>260</v>
      </c>
      <c r="Z7" s="47" t="s">
        <v>260</v>
      </c>
      <c r="AA7" s="47" t="s">
        <v>507</v>
      </c>
      <c r="AB7" s="43">
        <v>517640</v>
      </c>
      <c r="AC7" s="42">
        <v>1</v>
      </c>
      <c r="AD7" s="42">
        <v>1</v>
      </c>
      <c r="AE7" s="42">
        <v>2</v>
      </c>
      <c r="AF7" s="42">
        <v>0</v>
      </c>
      <c r="AG7" s="42">
        <v>1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1</v>
      </c>
      <c r="AP7" s="42">
        <v>1</v>
      </c>
    </row>
    <row r="8" spans="1:42" s="34" customFormat="1" ht="12.75" customHeight="1">
      <c r="A8" s="42">
        <v>3</v>
      </c>
      <c r="B8" s="43">
        <v>568900895606</v>
      </c>
      <c r="C8" s="39" t="s">
        <v>369</v>
      </c>
      <c r="D8" s="39" t="s">
        <v>329</v>
      </c>
      <c r="E8" s="45" t="s">
        <v>435</v>
      </c>
      <c r="F8" s="80">
        <v>35819</v>
      </c>
      <c r="G8" s="82">
        <f>YEAR(G5)-YEAR(F8)</f>
        <v>14</v>
      </c>
      <c r="H8" s="39" t="s">
        <v>19</v>
      </c>
      <c r="I8" s="45" t="s">
        <v>26</v>
      </c>
      <c r="J8" s="45" t="s">
        <v>578</v>
      </c>
      <c r="K8" s="47" t="s">
        <v>256</v>
      </c>
      <c r="L8" s="47" t="s">
        <v>257</v>
      </c>
      <c r="M8" s="42" t="s">
        <v>258</v>
      </c>
      <c r="N8" s="42">
        <v>10</v>
      </c>
      <c r="O8" s="42">
        <v>9</v>
      </c>
      <c r="P8" s="42"/>
      <c r="Q8" s="42">
        <v>189</v>
      </c>
      <c r="R8" s="39" t="s">
        <v>390</v>
      </c>
      <c r="S8" s="42">
        <v>6</v>
      </c>
      <c r="T8" s="40"/>
      <c r="U8" s="40">
        <v>128</v>
      </c>
      <c r="V8" s="45" t="s">
        <v>394</v>
      </c>
      <c r="W8" s="45" t="s">
        <v>405</v>
      </c>
      <c r="X8" s="47" t="s">
        <v>259</v>
      </c>
      <c r="Y8" s="47" t="s">
        <v>260</v>
      </c>
      <c r="Z8" s="47" t="s">
        <v>260</v>
      </c>
      <c r="AA8" s="47" t="s">
        <v>68</v>
      </c>
      <c r="AB8" s="43">
        <v>517640</v>
      </c>
      <c r="AC8" s="42">
        <v>1</v>
      </c>
      <c r="AD8" s="42">
        <v>1</v>
      </c>
      <c r="AE8" s="42">
        <v>2</v>
      </c>
      <c r="AF8" s="42">
        <v>0</v>
      </c>
      <c r="AG8" s="42">
        <v>1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1</v>
      </c>
      <c r="AP8" s="42">
        <v>1</v>
      </c>
    </row>
    <row r="9" spans="1:42" s="34" customFormat="1" ht="12.75" customHeight="1">
      <c r="A9" s="42">
        <v>4</v>
      </c>
      <c r="B9" s="43">
        <v>934101769614</v>
      </c>
      <c r="C9" s="39" t="s">
        <v>370</v>
      </c>
      <c r="D9" s="39" t="s">
        <v>371</v>
      </c>
      <c r="E9" s="45" t="s">
        <v>436</v>
      </c>
      <c r="F9" s="80">
        <v>35965</v>
      </c>
      <c r="G9" s="82">
        <f>YEAR(G5)-YEAR(F9)</f>
        <v>14</v>
      </c>
      <c r="H9" s="39" t="s">
        <v>19</v>
      </c>
      <c r="I9" s="39" t="s">
        <v>137</v>
      </c>
      <c r="J9" s="39" t="s">
        <v>579</v>
      </c>
      <c r="K9" s="47" t="s">
        <v>256</v>
      </c>
      <c r="L9" s="47" t="s">
        <v>257</v>
      </c>
      <c r="M9" s="42" t="s">
        <v>258</v>
      </c>
      <c r="N9" s="42">
        <v>10</v>
      </c>
      <c r="O9" s="42">
        <v>9</v>
      </c>
      <c r="P9" s="42"/>
      <c r="Q9" s="42">
        <v>201</v>
      </c>
      <c r="R9" s="39" t="s">
        <v>390</v>
      </c>
      <c r="S9" s="42">
        <v>6</v>
      </c>
      <c r="T9" s="40"/>
      <c r="U9" s="40">
        <v>203</v>
      </c>
      <c r="V9" s="45" t="s">
        <v>395</v>
      </c>
      <c r="W9" s="45" t="s">
        <v>406</v>
      </c>
      <c r="X9" s="47" t="s">
        <v>259</v>
      </c>
      <c r="Y9" s="47" t="s">
        <v>260</v>
      </c>
      <c r="Z9" s="47" t="s">
        <v>260</v>
      </c>
      <c r="AA9" s="47" t="s">
        <v>507</v>
      </c>
      <c r="AB9" s="43">
        <v>517640</v>
      </c>
      <c r="AC9" s="42">
        <v>1</v>
      </c>
      <c r="AD9" s="42">
        <v>1</v>
      </c>
      <c r="AE9" s="42">
        <v>2</v>
      </c>
      <c r="AF9" s="42">
        <v>0</v>
      </c>
      <c r="AG9" s="42">
        <v>1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1</v>
      </c>
      <c r="AP9" s="42">
        <v>1</v>
      </c>
    </row>
    <row r="10" spans="1:42" s="34" customFormat="1" ht="12.75" customHeight="1">
      <c r="A10" s="42">
        <v>5</v>
      </c>
      <c r="B10" s="43">
        <v>396545226833</v>
      </c>
      <c r="C10" s="45" t="s">
        <v>372</v>
      </c>
      <c r="D10" s="45" t="s">
        <v>373</v>
      </c>
      <c r="E10" s="44">
        <v>35712</v>
      </c>
      <c r="F10" s="80">
        <v>35683</v>
      </c>
      <c r="G10" s="82">
        <f>YEAR(G5)-YEAR(F10)</f>
        <v>15</v>
      </c>
      <c r="H10" s="39" t="s">
        <v>19</v>
      </c>
      <c r="I10" s="45" t="s">
        <v>389</v>
      </c>
      <c r="J10" s="45" t="s">
        <v>579</v>
      </c>
      <c r="K10" s="47" t="s">
        <v>256</v>
      </c>
      <c r="L10" s="47" t="s">
        <v>257</v>
      </c>
      <c r="M10" s="42" t="s">
        <v>258</v>
      </c>
      <c r="N10" s="42">
        <v>10</v>
      </c>
      <c r="O10" s="42">
        <v>9</v>
      </c>
      <c r="P10" s="42"/>
      <c r="Q10" s="42">
        <v>212</v>
      </c>
      <c r="R10" s="39" t="s">
        <v>390</v>
      </c>
      <c r="S10" s="42">
        <v>6</v>
      </c>
      <c r="T10" s="40"/>
      <c r="U10" s="40">
        <v>127</v>
      </c>
      <c r="V10" s="46" t="s">
        <v>396</v>
      </c>
      <c r="W10" s="45" t="s">
        <v>407</v>
      </c>
      <c r="X10" s="47" t="s">
        <v>259</v>
      </c>
      <c r="Y10" s="47" t="s">
        <v>260</v>
      </c>
      <c r="Z10" s="47" t="s">
        <v>260</v>
      </c>
      <c r="AA10" s="47" t="s">
        <v>68</v>
      </c>
      <c r="AB10" s="43">
        <v>517640</v>
      </c>
      <c r="AC10" s="42">
        <v>1</v>
      </c>
      <c r="AD10" s="42">
        <v>1</v>
      </c>
      <c r="AE10" s="42">
        <v>2</v>
      </c>
      <c r="AF10" s="42">
        <v>0</v>
      </c>
      <c r="AG10" s="42">
        <v>1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1</v>
      </c>
      <c r="AP10" s="42">
        <v>1</v>
      </c>
    </row>
    <row r="11" spans="1:42" s="34" customFormat="1" ht="12.75" customHeight="1">
      <c r="A11" s="42">
        <v>6</v>
      </c>
      <c r="B11" s="43">
        <v>346677985888</v>
      </c>
      <c r="C11" s="45" t="s">
        <v>374</v>
      </c>
      <c r="D11" s="45" t="s">
        <v>375</v>
      </c>
      <c r="E11" s="44">
        <v>36074</v>
      </c>
      <c r="F11" s="80">
        <v>35956</v>
      </c>
      <c r="G11" s="82">
        <f>YEAR(G5)-YEAR(F11)</f>
        <v>14</v>
      </c>
      <c r="H11" s="39" t="s">
        <v>19</v>
      </c>
      <c r="I11" s="39" t="s">
        <v>137</v>
      </c>
      <c r="J11" s="39" t="s">
        <v>579</v>
      </c>
      <c r="K11" s="47" t="s">
        <v>256</v>
      </c>
      <c r="L11" s="47" t="s">
        <v>257</v>
      </c>
      <c r="M11" s="42" t="s">
        <v>258</v>
      </c>
      <c r="N11" s="42">
        <v>10</v>
      </c>
      <c r="O11" s="42">
        <v>9</v>
      </c>
      <c r="P11" s="42"/>
      <c r="Q11" s="42">
        <v>201</v>
      </c>
      <c r="R11" s="39" t="s">
        <v>390</v>
      </c>
      <c r="S11" s="42">
        <v>6</v>
      </c>
      <c r="T11" s="40"/>
      <c r="U11" s="40">
        <v>201</v>
      </c>
      <c r="V11" s="45" t="s">
        <v>397</v>
      </c>
      <c r="W11" s="45" t="s">
        <v>284</v>
      </c>
      <c r="X11" s="47" t="s">
        <v>259</v>
      </c>
      <c r="Y11" s="47" t="s">
        <v>260</v>
      </c>
      <c r="Z11" s="47" t="s">
        <v>260</v>
      </c>
      <c r="AA11" s="47" t="s">
        <v>507</v>
      </c>
      <c r="AB11" s="43">
        <v>517640</v>
      </c>
      <c r="AC11" s="42">
        <v>1</v>
      </c>
      <c r="AD11" s="42">
        <v>1</v>
      </c>
      <c r="AE11" s="42">
        <v>2</v>
      </c>
      <c r="AF11" s="42">
        <v>0</v>
      </c>
      <c r="AG11" s="42">
        <v>1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1</v>
      </c>
      <c r="AP11" s="42">
        <v>1</v>
      </c>
    </row>
    <row r="12" spans="1:42" s="34" customFormat="1" ht="12.75" customHeight="1">
      <c r="A12" s="42">
        <v>7</v>
      </c>
      <c r="B12" s="43">
        <v>365838981585</v>
      </c>
      <c r="C12" s="45" t="s">
        <v>53</v>
      </c>
      <c r="D12" s="46" t="s">
        <v>376</v>
      </c>
      <c r="E12" s="45" t="s">
        <v>437</v>
      </c>
      <c r="F12" s="80">
        <v>35959</v>
      </c>
      <c r="G12" s="82">
        <f>YEAR(G5)-YEAR(F12)</f>
        <v>14</v>
      </c>
      <c r="H12" s="39" t="s">
        <v>19</v>
      </c>
      <c r="I12" s="39" t="s">
        <v>137</v>
      </c>
      <c r="J12" s="39" t="s">
        <v>579</v>
      </c>
      <c r="K12" s="47" t="s">
        <v>256</v>
      </c>
      <c r="L12" s="47" t="s">
        <v>257</v>
      </c>
      <c r="M12" s="42" t="s">
        <v>258</v>
      </c>
      <c r="N12" s="42">
        <v>10</v>
      </c>
      <c r="O12" s="42">
        <v>9</v>
      </c>
      <c r="P12" s="42"/>
      <c r="Q12" s="42">
        <v>221</v>
      </c>
      <c r="R12" s="39" t="s">
        <v>390</v>
      </c>
      <c r="S12" s="42">
        <v>6</v>
      </c>
      <c r="T12" s="40"/>
      <c r="U12" s="40">
        <v>200</v>
      </c>
      <c r="V12" s="45" t="s">
        <v>398</v>
      </c>
      <c r="W12" s="45" t="s">
        <v>408</v>
      </c>
      <c r="X12" s="47" t="s">
        <v>259</v>
      </c>
      <c r="Y12" s="47" t="s">
        <v>260</v>
      </c>
      <c r="Z12" s="47" t="s">
        <v>260</v>
      </c>
      <c r="AA12" s="47" t="s">
        <v>507</v>
      </c>
      <c r="AB12" s="43">
        <v>517640</v>
      </c>
      <c r="AC12" s="42">
        <v>1</v>
      </c>
      <c r="AD12" s="42">
        <v>1</v>
      </c>
      <c r="AE12" s="42">
        <v>2</v>
      </c>
      <c r="AF12" s="42">
        <v>0</v>
      </c>
      <c r="AG12" s="42">
        <v>1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1</v>
      </c>
      <c r="AP12" s="42">
        <v>1</v>
      </c>
    </row>
    <row r="13" spans="1:42" s="34" customFormat="1" ht="12.75" customHeight="1">
      <c r="A13" s="42">
        <v>8</v>
      </c>
      <c r="B13" s="43">
        <v>663841048425</v>
      </c>
      <c r="C13" s="45" t="s">
        <v>166</v>
      </c>
      <c r="D13" s="45" t="s">
        <v>321</v>
      </c>
      <c r="E13" s="44">
        <v>35713</v>
      </c>
      <c r="F13" s="80">
        <v>35713</v>
      </c>
      <c r="G13" s="82">
        <f>YEAR(G5)-YEAR(F13)</f>
        <v>15</v>
      </c>
      <c r="H13" s="39" t="s">
        <v>19</v>
      </c>
      <c r="I13" s="45" t="s">
        <v>78</v>
      </c>
      <c r="J13" s="45" t="s">
        <v>580</v>
      </c>
      <c r="K13" s="47" t="s">
        <v>256</v>
      </c>
      <c r="L13" s="47" t="s">
        <v>257</v>
      </c>
      <c r="M13" s="42" t="s">
        <v>258</v>
      </c>
      <c r="N13" s="42">
        <v>10</v>
      </c>
      <c r="O13" s="42">
        <v>9</v>
      </c>
      <c r="P13" s="42"/>
      <c r="Q13" s="42">
        <v>207</v>
      </c>
      <c r="R13" s="39" t="s">
        <v>390</v>
      </c>
      <c r="S13" s="42">
        <v>6</v>
      </c>
      <c r="T13" s="40"/>
      <c r="U13" s="40">
        <v>125</v>
      </c>
      <c r="V13" s="45" t="s">
        <v>394</v>
      </c>
      <c r="W13" s="45" t="s">
        <v>409</v>
      </c>
      <c r="X13" s="47" t="s">
        <v>259</v>
      </c>
      <c r="Y13" s="47" t="s">
        <v>260</v>
      </c>
      <c r="Z13" s="47" t="s">
        <v>260</v>
      </c>
      <c r="AA13" s="47" t="s">
        <v>504</v>
      </c>
      <c r="AB13" s="43">
        <v>517640</v>
      </c>
      <c r="AC13" s="42">
        <v>1</v>
      </c>
      <c r="AD13" s="42">
        <v>1</v>
      </c>
      <c r="AE13" s="42">
        <v>2</v>
      </c>
      <c r="AF13" s="42">
        <v>0</v>
      </c>
      <c r="AG13" s="42">
        <v>1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1</v>
      </c>
      <c r="AP13" s="42">
        <v>1</v>
      </c>
    </row>
    <row r="14" spans="1:42" s="34" customFormat="1" ht="12.75" customHeight="1">
      <c r="A14" s="42">
        <v>9</v>
      </c>
      <c r="B14" s="43">
        <v>333307350658</v>
      </c>
      <c r="C14" s="45" t="s">
        <v>103</v>
      </c>
      <c r="D14" s="45" t="s">
        <v>280</v>
      </c>
      <c r="E14" s="45" t="s">
        <v>438</v>
      </c>
      <c r="F14" s="80">
        <v>36036</v>
      </c>
      <c r="G14" s="82">
        <f>YEAR(G5)-YEAR(F14)</f>
        <v>14</v>
      </c>
      <c r="H14" s="39" t="s">
        <v>19</v>
      </c>
      <c r="I14" s="45" t="s">
        <v>26</v>
      </c>
      <c r="J14" s="45" t="s">
        <v>578</v>
      </c>
      <c r="K14" s="47" t="s">
        <v>256</v>
      </c>
      <c r="L14" s="47" t="s">
        <v>257</v>
      </c>
      <c r="M14" s="42" t="s">
        <v>258</v>
      </c>
      <c r="N14" s="42">
        <v>10</v>
      </c>
      <c r="O14" s="42">
        <v>9</v>
      </c>
      <c r="P14" s="42"/>
      <c r="Q14" s="42">
        <v>210</v>
      </c>
      <c r="R14" s="39" t="s">
        <v>390</v>
      </c>
      <c r="S14" s="42">
        <v>6</v>
      </c>
      <c r="T14" s="40"/>
      <c r="U14" s="40">
        <v>124</v>
      </c>
      <c r="V14" s="45" t="s">
        <v>362</v>
      </c>
      <c r="W14" s="45" t="s">
        <v>284</v>
      </c>
      <c r="X14" s="47" t="s">
        <v>259</v>
      </c>
      <c r="Y14" s="47" t="s">
        <v>260</v>
      </c>
      <c r="Z14" s="47" t="s">
        <v>260</v>
      </c>
      <c r="AA14" s="47" t="s">
        <v>68</v>
      </c>
      <c r="AB14" s="43">
        <v>517640</v>
      </c>
      <c r="AC14" s="42">
        <v>1</v>
      </c>
      <c r="AD14" s="42">
        <v>1</v>
      </c>
      <c r="AE14" s="42">
        <v>2</v>
      </c>
      <c r="AF14" s="42">
        <v>0</v>
      </c>
      <c r="AG14" s="42">
        <v>1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1</v>
      </c>
      <c r="AP14" s="42">
        <v>1</v>
      </c>
    </row>
    <row r="15" spans="1:42" s="34" customFormat="1" ht="12.75" customHeight="1">
      <c r="A15" s="42">
        <v>10</v>
      </c>
      <c r="B15" s="43">
        <v>318161316830</v>
      </c>
      <c r="C15" s="45" t="s">
        <v>377</v>
      </c>
      <c r="D15" s="45" t="s">
        <v>378</v>
      </c>
      <c r="E15" s="45" t="s">
        <v>439</v>
      </c>
      <c r="F15" s="80">
        <v>35962</v>
      </c>
      <c r="G15" s="82">
        <f>YEAR(G5)-YEAR(F15)</f>
        <v>14</v>
      </c>
      <c r="H15" s="39" t="s">
        <v>14</v>
      </c>
      <c r="I15" s="45" t="s">
        <v>22</v>
      </c>
      <c r="J15" s="45" t="s">
        <v>578</v>
      </c>
      <c r="K15" s="47" t="s">
        <v>256</v>
      </c>
      <c r="L15" s="47" t="s">
        <v>257</v>
      </c>
      <c r="M15" s="42" t="s">
        <v>258</v>
      </c>
      <c r="N15" s="42">
        <v>10</v>
      </c>
      <c r="O15" s="42">
        <v>9</v>
      </c>
      <c r="P15" s="42"/>
      <c r="Q15" s="42">
        <v>197</v>
      </c>
      <c r="R15" s="39" t="s">
        <v>390</v>
      </c>
      <c r="S15" s="42">
        <v>6</v>
      </c>
      <c r="T15" s="40"/>
      <c r="U15" s="40">
        <v>247</v>
      </c>
      <c r="V15" s="45" t="s">
        <v>399</v>
      </c>
      <c r="W15" s="45" t="s">
        <v>410</v>
      </c>
      <c r="X15" s="47" t="s">
        <v>259</v>
      </c>
      <c r="Y15" s="47" t="s">
        <v>260</v>
      </c>
      <c r="Z15" s="47" t="s">
        <v>260</v>
      </c>
      <c r="AA15" s="47" t="s">
        <v>68</v>
      </c>
      <c r="AB15" s="43">
        <v>517640</v>
      </c>
      <c r="AC15" s="42">
        <v>1</v>
      </c>
      <c r="AD15" s="42">
        <v>1</v>
      </c>
      <c r="AE15" s="42">
        <v>2</v>
      </c>
      <c r="AF15" s="42">
        <v>0</v>
      </c>
      <c r="AG15" s="42">
        <v>1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1</v>
      </c>
      <c r="AP15" s="42">
        <v>1</v>
      </c>
    </row>
    <row r="16" spans="1:42" s="34" customFormat="1" ht="12.75" customHeight="1">
      <c r="A16" s="42">
        <v>11</v>
      </c>
      <c r="B16" s="43">
        <v>419216374620</v>
      </c>
      <c r="C16" s="45" t="s">
        <v>103</v>
      </c>
      <c r="D16" s="45" t="s">
        <v>379</v>
      </c>
      <c r="E16" s="45" t="s">
        <v>440</v>
      </c>
      <c r="F16" s="80">
        <v>35703</v>
      </c>
      <c r="G16" s="82">
        <f>YEAR(G5)-YEAR(F16)</f>
        <v>15</v>
      </c>
      <c r="H16" s="39" t="s">
        <v>14</v>
      </c>
      <c r="I16" s="45" t="s">
        <v>26</v>
      </c>
      <c r="J16" s="45" t="s">
        <v>578</v>
      </c>
      <c r="K16" s="47" t="s">
        <v>256</v>
      </c>
      <c r="L16" s="47" t="s">
        <v>257</v>
      </c>
      <c r="M16" s="42" t="s">
        <v>258</v>
      </c>
      <c r="N16" s="42">
        <v>10</v>
      </c>
      <c r="O16" s="42">
        <v>9</v>
      </c>
      <c r="P16" s="42"/>
      <c r="Q16" s="42">
        <v>166</v>
      </c>
      <c r="R16" s="39" t="s">
        <v>390</v>
      </c>
      <c r="S16" s="42">
        <v>6</v>
      </c>
      <c r="T16" s="40"/>
      <c r="U16" s="40">
        <v>133</v>
      </c>
      <c r="V16" s="45" t="s">
        <v>400</v>
      </c>
      <c r="W16" s="45" t="s">
        <v>411</v>
      </c>
      <c r="X16" s="47" t="s">
        <v>259</v>
      </c>
      <c r="Y16" s="47" t="s">
        <v>260</v>
      </c>
      <c r="Z16" s="47" t="s">
        <v>260</v>
      </c>
      <c r="AA16" s="47" t="s">
        <v>68</v>
      </c>
      <c r="AB16" s="43">
        <v>517640</v>
      </c>
      <c r="AC16" s="42">
        <v>1</v>
      </c>
      <c r="AD16" s="42">
        <v>1</v>
      </c>
      <c r="AE16" s="42">
        <v>2</v>
      </c>
      <c r="AF16" s="42">
        <v>0</v>
      </c>
      <c r="AG16" s="42">
        <v>1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1</v>
      </c>
      <c r="AP16" s="42">
        <v>1</v>
      </c>
    </row>
    <row r="17" spans="1:42" s="34" customFormat="1" ht="12.75" customHeight="1">
      <c r="A17" s="42">
        <v>12</v>
      </c>
      <c r="B17" s="43">
        <v>649705222615</v>
      </c>
      <c r="C17" s="45" t="s">
        <v>64</v>
      </c>
      <c r="D17" s="45" t="s">
        <v>380</v>
      </c>
      <c r="E17" s="45" t="s">
        <v>441</v>
      </c>
      <c r="F17" s="80">
        <v>35818</v>
      </c>
      <c r="G17" s="82">
        <f>YEAR(G5)-YEAR(F17)</f>
        <v>14</v>
      </c>
      <c r="H17" s="39" t="s">
        <v>14</v>
      </c>
      <c r="I17" s="45" t="s">
        <v>26</v>
      </c>
      <c r="J17" s="45" t="s">
        <v>578</v>
      </c>
      <c r="K17" s="47" t="s">
        <v>256</v>
      </c>
      <c r="L17" s="47" t="s">
        <v>257</v>
      </c>
      <c r="M17" s="42" t="s">
        <v>258</v>
      </c>
      <c r="N17" s="42">
        <v>10</v>
      </c>
      <c r="O17" s="42">
        <v>9</v>
      </c>
      <c r="P17" s="42"/>
      <c r="Q17" s="42">
        <v>178</v>
      </c>
      <c r="R17" s="39" t="s">
        <v>390</v>
      </c>
      <c r="S17" s="42">
        <v>6</v>
      </c>
      <c r="T17" s="40"/>
      <c r="U17" s="40">
        <v>138</v>
      </c>
      <c r="V17" s="45" t="s">
        <v>401</v>
      </c>
      <c r="W17" s="45" t="s">
        <v>412</v>
      </c>
      <c r="X17" s="47" t="s">
        <v>259</v>
      </c>
      <c r="Y17" s="47" t="s">
        <v>260</v>
      </c>
      <c r="Z17" s="47" t="s">
        <v>260</v>
      </c>
      <c r="AA17" s="47" t="s">
        <v>68</v>
      </c>
      <c r="AB17" s="43">
        <v>517640</v>
      </c>
      <c r="AC17" s="42">
        <v>1</v>
      </c>
      <c r="AD17" s="42">
        <v>1</v>
      </c>
      <c r="AE17" s="42">
        <v>2</v>
      </c>
      <c r="AF17" s="42">
        <v>0</v>
      </c>
      <c r="AG17" s="42">
        <v>1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1</v>
      </c>
      <c r="AP17" s="42">
        <v>1</v>
      </c>
    </row>
    <row r="18" spans="1:42" s="34" customFormat="1" ht="12.75" customHeight="1">
      <c r="A18" s="42">
        <v>13</v>
      </c>
      <c r="B18" s="43">
        <v>204142496756</v>
      </c>
      <c r="C18" s="45" t="s">
        <v>68</v>
      </c>
      <c r="D18" s="45" t="s">
        <v>381</v>
      </c>
      <c r="E18" s="44">
        <v>35982</v>
      </c>
      <c r="F18" s="80">
        <v>35953</v>
      </c>
      <c r="G18" s="82">
        <f>YEAR(G5)-YEAR(F18)</f>
        <v>14</v>
      </c>
      <c r="H18" s="39" t="s">
        <v>19</v>
      </c>
      <c r="I18" s="45" t="s">
        <v>56</v>
      </c>
      <c r="J18" s="45" t="s">
        <v>579</v>
      </c>
      <c r="K18" s="47" t="s">
        <v>256</v>
      </c>
      <c r="L18" s="47" t="s">
        <v>257</v>
      </c>
      <c r="M18" s="42" t="s">
        <v>258</v>
      </c>
      <c r="N18" s="42">
        <v>10</v>
      </c>
      <c r="O18" s="42">
        <v>9</v>
      </c>
      <c r="P18" s="42"/>
      <c r="Q18" s="42">
        <v>219</v>
      </c>
      <c r="R18" s="45" t="s">
        <v>391</v>
      </c>
      <c r="S18" s="42">
        <v>6</v>
      </c>
      <c r="T18" s="40"/>
      <c r="U18" s="40">
        <v>121</v>
      </c>
      <c r="V18" s="45" t="s">
        <v>340</v>
      </c>
      <c r="W18" s="45" t="s">
        <v>413</v>
      </c>
      <c r="X18" s="47" t="s">
        <v>259</v>
      </c>
      <c r="Y18" s="47" t="s">
        <v>260</v>
      </c>
      <c r="Z18" s="47" t="s">
        <v>260</v>
      </c>
      <c r="AA18" s="47" t="s">
        <v>68</v>
      </c>
      <c r="AB18" s="43">
        <v>517640</v>
      </c>
      <c r="AC18" s="42">
        <v>1</v>
      </c>
      <c r="AD18" s="42">
        <v>1</v>
      </c>
      <c r="AE18" s="42">
        <v>2</v>
      </c>
      <c r="AF18" s="42">
        <v>0</v>
      </c>
      <c r="AG18" s="42">
        <v>1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1</v>
      </c>
      <c r="AP18" s="42">
        <v>1</v>
      </c>
    </row>
    <row r="19" spans="1:42" s="38" customFormat="1" ht="12.75" customHeight="1">
      <c r="A19" s="42">
        <v>14</v>
      </c>
      <c r="B19" s="43">
        <v>563563102424</v>
      </c>
      <c r="C19" s="45" t="s">
        <v>185</v>
      </c>
      <c r="D19" s="45" t="s">
        <v>382</v>
      </c>
      <c r="E19" s="45" t="s">
        <v>442</v>
      </c>
      <c r="F19" s="80">
        <v>35868</v>
      </c>
      <c r="G19" s="82">
        <f>YEAR(G5)-YEAR(F19)</f>
        <v>14</v>
      </c>
      <c r="H19" s="39" t="s">
        <v>19</v>
      </c>
      <c r="I19" s="45" t="s">
        <v>47</v>
      </c>
      <c r="J19" s="45" t="s">
        <v>579</v>
      </c>
      <c r="K19" s="47" t="s">
        <v>256</v>
      </c>
      <c r="L19" s="47" t="s">
        <v>257</v>
      </c>
      <c r="M19" s="42" t="s">
        <v>258</v>
      </c>
      <c r="N19" s="42">
        <v>10</v>
      </c>
      <c r="O19" s="42">
        <v>9</v>
      </c>
      <c r="P19" s="42"/>
      <c r="Q19" s="42">
        <v>210</v>
      </c>
      <c r="R19" s="45" t="s">
        <v>391</v>
      </c>
      <c r="S19" s="42">
        <v>6</v>
      </c>
      <c r="T19" s="40"/>
      <c r="U19" s="40">
        <v>220</v>
      </c>
      <c r="V19" s="45" t="s">
        <v>400</v>
      </c>
      <c r="W19" s="45" t="s">
        <v>414</v>
      </c>
      <c r="X19" s="47" t="s">
        <v>259</v>
      </c>
      <c r="Y19" s="47" t="s">
        <v>260</v>
      </c>
      <c r="Z19" s="47" t="s">
        <v>260</v>
      </c>
      <c r="AA19" s="47" t="s">
        <v>68</v>
      </c>
      <c r="AB19" s="43">
        <v>517640</v>
      </c>
      <c r="AC19" s="42">
        <v>1</v>
      </c>
      <c r="AD19" s="42">
        <v>1</v>
      </c>
      <c r="AE19" s="42">
        <v>2</v>
      </c>
      <c r="AF19" s="42">
        <v>0</v>
      </c>
      <c r="AG19" s="42">
        <v>1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1</v>
      </c>
      <c r="AP19" s="42">
        <v>1</v>
      </c>
    </row>
    <row r="20" spans="1:42" s="38" customFormat="1" ht="12.75" customHeight="1">
      <c r="A20" s="42">
        <v>15</v>
      </c>
      <c r="B20" s="43">
        <v>733912766405</v>
      </c>
      <c r="C20" s="45" t="s">
        <v>96</v>
      </c>
      <c r="D20" s="45" t="s">
        <v>314</v>
      </c>
      <c r="E20" s="45" t="s">
        <v>443</v>
      </c>
      <c r="F20" s="80">
        <v>35385</v>
      </c>
      <c r="G20" s="82">
        <f>YEAR(G5)-YEAR(F20)</f>
        <v>16</v>
      </c>
      <c r="H20" s="39" t="s">
        <v>14</v>
      </c>
      <c r="I20" s="45" t="s">
        <v>47</v>
      </c>
      <c r="J20" s="45" t="s">
        <v>579</v>
      </c>
      <c r="K20" s="47" t="s">
        <v>256</v>
      </c>
      <c r="L20" s="47" t="s">
        <v>257</v>
      </c>
      <c r="M20" s="42" t="s">
        <v>258</v>
      </c>
      <c r="N20" s="42">
        <v>10</v>
      </c>
      <c r="O20" s="42">
        <v>9</v>
      </c>
      <c r="P20" s="42"/>
      <c r="Q20" s="42">
        <v>221</v>
      </c>
      <c r="R20" s="45" t="s">
        <v>391</v>
      </c>
      <c r="S20" s="42">
        <v>6</v>
      </c>
      <c r="T20" s="40"/>
      <c r="U20" s="40">
        <v>134</v>
      </c>
      <c r="V20" s="45" t="s">
        <v>364</v>
      </c>
      <c r="W20" s="45" t="s">
        <v>415</v>
      </c>
      <c r="X20" s="47" t="s">
        <v>259</v>
      </c>
      <c r="Y20" s="47" t="s">
        <v>260</v>
      </c>
      <c r="Z20" s="47" t="s">
        <v>260</v>
      </c>
      <c r="AA20" s="47" t="s">
        <v>68</v>
      </c>
      <c r="AB20" s="43">
        <v>517640</v>
      </c>
      <c r="AC20" s="42">
        <v>1</v>
      </c>
      <c r="AD20" s="42">
        <v>1</v>
      </c>
      <c r="AE20" s="42">
        <v>2</v>
      </c>
      <c r="AF20" s="42">
        <v>0</v>
      </c>
      <c r="AG20" s="42">
        <v>1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1</v>
      </c>
      <c r="AP20" s="42">
        <v>1</v>
      </c>
    </row>
    <row r="21" spans="1:42" s="38" customFormat="1" ht="12.75" customHeight="1">
      <c r="A21" s="42">
        <v>16</v>
      </c>
      <c r="B21" s="43">
        <v>632971073057</v>
      </c>
      <c r="C21" s="45" t="s">
        <v>103</v>
      </c>
      <c r="D21" s="45" t="s">
        <v>383</v>
      </c>
      <c r="E21" s="45" t="s">
        <v>444</v>
      </c>
      <c r="F21" s="80">
        <v>35870</v>
      </c>
      <c r="G21" s="82">
        <f>YEAR(G5)-YEAR(F21)</f>
        <v>14</v>
      </c>
      <c r="H21" s="39" t="s">
        <v>14</v>
      </c>
      <c r="I21" s="45" t="s">
        <v>26</v>
      </c>
      <c r="J21" s="45" t="s">
        <v>578</v>
      </c>
      <c r="K21" s="47" t="s">
        <v>256</v>
      </c>
      <c r="L21" s="47" t="s">
        <v>257</v>
      </c>
      <c r="M21" s="42" t="s">
        <v>258</v>
      </c>
      <c r="N21" s="42">
        <v>10</v>
      </c>
      <c r="O21" s="42">
        <v>9</v>
      </c>
      <c r="P21" s="42"/>
      <c r="Q21" s="42">
        <v>213</v>
      </c>
      <c r="R21" s="45" t="s">
        <v>391</v>
      </c>
      <c r="S21" s="42">
        <v>6</v>
      </c>
      <c r="T21" s="40"/>
      <c r="U21" s="40">
        <v>137</v>
      </c>
      <c r="V21" s="46" t="s">
        <v>321</v>
      </c>
      <c r="W21" s="45" t="s">
        <v>411</v>
      </c>
      <c r="X21" s="47" t="s">
        <v>259</v>
      </c>
      <c r="Y21" s="47" t="s">
        <v>260</v>
      </c>
      <c r="Z21" s="47" t="s">
        <v>260</v>
      </c>
      <c r="AA21" s="47" t="s">
        <v>68</v>
      </c>
      <c r="AB21" s="43">
        <v>517640</v>
      </c>
      <c r="AC21" s="42">
        <v>1</v>
      </c>
      <c r="AD21" s="42">
        <v>1</v>
      </c>
      <c r="AE21" s="42">
        <v>2</v>
      </c>
      <c r="AF21" s="42">
        <v>0</v>
      </c>
      <c r="AG21" s="42">
        <v>1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1</v>
      </c>
      <c r="AP21" s="42">
        <v>1</v>
      </c>
    </row>
    <row r="22" spans="1:42" s="38" customFormat="1" ht="12.75" customHeight="1">
      <c r="A22" s="42">
        <v>17</v>
      </c>
      <c r="B22" s="43"/>
      <c r="C22" s="45" t="s">
        <v>384</v>
      </c>
      <c r="D22" s="45" t="s">
        <v>385</v>
      </c>
      <c r="E22" s="45" t="s">
        <v>445</v>
      </c>
      <c r="F22" s="80">
        <v>35848</v>
      </c>
      <c r="G22" s="82">
        <f>YEAR(G5)-YEAR(F22)</f>
        <v>14</v>
      </c>
      <c r="H22" s="39" t="s">
        <v>14</v>
      </c>
      <c r="I22" s="45" t="s">
        <v>22</v>
      </c>
      <c r="J22" s="45" t="s">
        <v>578</v>
      </c>
      <c r="K22" s="47" t="s">
        <v>256</v>
      </c>
      <c r="L22" s="47" t="s">
        <v>257</v>
      </c>
      <c r="M22" s="42" t="s">
        <v>258</v>
      </c>
      <c r="N22" s="42">
        <v>10</v>
      </c>
      <c r="O22" s="42">
        <v>9</v>
      </c>
      <c r="P22" s="42"/>
      <c r="Q22" s="42">
        <v>213</v>
      </c>
      <c r="R22" s="45" t="s">
        <v>391</v>
      </c>
      <c r="S22" s="42">
        <v>6</v>
      </c>
      <c r="T22" s="40"/>
      <c r="U22" s="40">
        <v>135</v>
      </c>
      <c r="V22" s="45" t="s">
        <v>402</v>
      </c>
      <c r="W22" s="45" t="s">
        <v>416</v>
      </c>
      <c r="X22" s="47" t="s">
        <v>259</v>
      </c>
      <c r="Y22" s="47" t="s">
        <v>260</v>
      </c>
      <c r="Z22" s="47" t="s">
        <v>260</v>
      </c>
      <c r="AA22" s="47" t="s">
        <v>508</v>
      </c>
      <c r="AB22" s="43">
        <v>517640</v>
      </c>
      <c r="AC22" s="42">
        <v>1</v>
      </c>
      <c r="AD22" s="42">
        <v>1</v>
      </c>
      <c r="AE22" s="42">
        <v>2</v>
      </c>
      <c r="AF22" s="42">
        <v>0</v>
      </c>
      <c r="AG22" s="42">
        <v>1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1</v>
      </c>
      <c r="AP22" s="42">
        <v>1</v>
      </c>
    </row>
    <row r="23" spans="1:42" s="38" customFormat="1" ht="12.75" customHeight="1">
      <c r="A23" s="42">
        <v>18</v>
      </c>
      <c r="B23" s="43">
        <v>916798691091</v>
      </c>
      <c r="C23" s="45" t="s">
        <v>64</v>
      </c>
      <c r="D23" s="45" t="s">
        <v>386</v>
      </c>
      <c r="E23" s="44">
        <v>35953</v>
      </c>
      <c r="F23" s="80">
        <v>35982</v>
      </c>
      <c r="G23" s="82">
        <f>YEAR(G5)-YEAR(F23)</f>
        <v>14</v>
      </c>
      <c r="H23" s="39" t="s">
        <v>14</v>
      </c>
      <c r="I23" s="45" t="s">
        <v>26</v>
      </c>
      <c r="J23" s="45" t="s">
        <v>578</v>
      </c>
      <c r="K23" s="47" t="s">
        <v>256</v>
      </c>
      <c r="L23" s="47" t="s">
        <v>257</v>
      </c>
      <c r="M23" s="42" t="s">
        <v>258</v>
      </c>
      <c r="N23" s="42">
        <v>10</v>
      </c>
      <c r="O23" s="42">
        <v>9</v>
      </c>
      <c r="P23" s="42"/>
      <c r="Q23" s="42">
        <v>214</v>
      </c>
      <c r="R23" s="45" t="s">
        <v>391</v>
      </c>
      <c r="S23" s="42">
        <v>6</v>
      </c>
      <c r="T23" s="40"/>
      <c r="U23" s="40">
        <v>131</v>
      </c>
      <c r="V23" s="46" t="s">
        <v>321</v>
      </c>
      <c r="W23" s="45" t="s">
        <v>417</v>
      </c>
      <c r="X23" s="47" t="s">
        <v>259</v>
      </c>
      <c r="Y23" s="47" t="s">
        <v>260</v>
      </c>
      <c r="Z23" s="47" t="s">
        <v>260</v>
      </c>
      <c r="AA23" s="47" t="s">
        <v>68</v>
      </c>
      <c r="AB23" s="43">
        <v>517640</v>
      </c>
      <c r="AC23" s="42">
        <v>1</v>
      </c>
      <c r="AD23" s="42">
        <v>1</v>
      </c>
      <c r="AE23" s="42">
        <v>2</v>
      </c>
      <c r="AF23" s="42">
        <v>0</v>
      </c>
      <c r="AG23" s="42">
        <v>1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1</v>
      </c>
      <c r="AP23" s="42">
        <v>1</v>
      </c>
    </row>
    <row r="24" spans="1:42" s="38" customFormat="1" ht="12.75" customHeight="1">
      <c r="A24" s="42">
        <v>19</v>
      </c>
      <c r="B24" s="43">
        <v>764412620779</v>
      </c>
      <c r="C24" s="45" t="s">
        <v>387</v>
      </c>
      <c r="D24" s="45" t="s">
        <v>388</v>
      </c>
      <c r="E24" s="45" t="s">
        <v>446</v>
      </c>
      <c r="F24" s="80">
        <v>35961</v>
      </c>
      <c r="G24" s="82">
        <f>YEAR(G5)-YEAR(F24)</f>
        <v>14</v>
      </c>
      <c r="H24" s="39" t="s">
        <v>14</v>
      </c>
      <c r="I24" s="45" t="s">
        <v>153</v>
      </c>
      <c r="J24" s="45" t="s">
        <v>579</v>
      </c>
      <c r="K24" s="47" t="s">
        <v>256</v>
      </c>
      <c r="L24" s="47" t="s">
        <v>257</v>
      </c>
      <c r="M24" s="42" t="s">
        <v>258</v>
      </c>
      <c r="N24" s="42">
        <v>10</v>
      </c>
      <c r="O24" s="42">
        <v>9</v>
      </c>
      <c r="P24" s="42"/>
      <c r="Q24" s="42">
        <v>223</v>
      </c>
      <c r="R24" s="45" t="s">
        <v>391</v>
      </c>
      <c r="S24" s="42">
        <v>6</v>
      </c>
      <c r="T24" s="40"/>
      <c r="U24" s="40">
        <v>132</v>
      </c>
      <c r="V24" s="46" t="s">
        <v>321</v>
      </c>
      <c r="W24" s="45" t="s">
        <v>418</v>
      </c>
      <c r="X24" s="47" t="s">
        <v>259</v>
      </c>
      <c r="Y24" s="47" t="s">
        <v>260</v>
      </c>
      <c r="Z24" s="47" t="s">
        <v>260</v>
      </c>
      <c r="AA24" s="47" t="s">
        <v>68</v>
      </c>
      <c r="AB24" s="43">
        <v>517640</v>
      </c>
      <c r="AC24" s="42">
        <v>1</v>
      </c>
      <c r="AD24" s="42">
        <v>1</v>
      </c>
      <c r="AE24" s="42">
        <v>2</v>
      </c>
      <c r="AF24" s="42">
        <v>0</v>
      </c>
      <c r="AG24" s="42">
        <v>1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1</v>
      </c>
      <c r="AP24" s="42">
        <v>1</v>
      </c>
    </row>
    <row r="25" spans="3:21" s="12" customFormat="1" ht="12" customHeight="1">
      <c r="C25" s="8"/>
      <c r="E25" s="36"/>
      <c r="F25" s="36"/>
      <c r="G25" s="36"/>
      <c r="H25" s="4"/>
      <c r="I25" s="8"/>
      <c r="J25" s="8"/>
      <c r="Q25" s="37"/>
      <c r="R25" s="9"/>
      <c r="T25" s="8"/>
      <c r="U25" s="8"/>
    </row>
    <row r="26" spans="3:21" s="12" customFormat="1" ht="12.75">
      <c r="C26" s="8"/>
      <c r="E26" s="36"/>
      <c r="F26" s="36"/>
      <c r="G26" s="36"/>
      <c r="H26" s="4"/>
      <c r="I26" s="8"/>
      <c r="J26" s="8"/>
      <c r="Q26" s="37"/>
      <c r="R26" s="10"/>
      <c r="T26" s="8"/>
      <c r="U26" s="8"/>
    </row>
    <row r="27" spans="3:21" s="12" customFormat="1" ht="12.75">
      <c r="C27" s="8"/>
      <c r="E27" s="36"/>
      <c r="F27" s="36"/>
      <c r="G27" s="36"/>
      <c r="H27" s="4"/>
      <c r="I27" s="8"/>
      <c r="J27" s="8"/>
      <c r="Q27" s="37"/>
      <c r="R27" s="10"/>
      <c r="T27" s="8"/>
      <c r="U27" s="8"/>
    </row>
    <row r="28" spans="3:21" s="12" customFormat="1" ht="12.75">
      <c r="C28" s="8"/>
      <c r="E28" s="36"/>
      <c r="F28" s="36"/>
      <c r="G28" s="36"/>
      <c r="H28" s="4"/>
      <c r="I28" s="8"/>
      <c r="J28" s="8"/>
      <c r="Q28" s="37"/>
      <c r="R28" s="10"/>
      <c r="T28" s="8"/>
      <c r="U28" s="8"/>
    </row>
    <row r="29" spans="3:21" s="12" customFormat="1" ht="12.75">
      <c r="C29" s="8"/>
      <c r="E29" s="36"/>
      <c r="F29" s="36"/>
      <c r="G29" s="36"/>
      <c r="H29" s="4"/>
      <c r="I29" s="8"/>
      <c r="J29" s="8"/>
      <c r="Q29" s="37"/>
      <c r="R29" s="10"/>
      <c r="T29" s="8"/>
      <c r="U29" s="8"/>
    </row>
    <row r="30" spans="3:21" s="12" customFormat="1" ht="12.75">
      <c r="C30" s="8"/>
      <c r="E30" s="36"/>
      <c r="F30" s="36"/>
      <c r="G30" s="36"/>
      <c r="H30" s="4"/>
      <c r="I30" s="8"/>
      <c r="J30" s="8"/>
      <c r="Q30" s="37"/>
      <c r="R30" s="10"/>
      <c r="T30" s="8"/>
      <c r="U30" s="8"/>
    </row>
    <row r="31" spans="3:21" s="12" customFormat="1" ht="12.75">
      <c r="C31" s="8"/>
      <c r="E31" s="36"/>
      <c r="F31" s="36"/>
      <c r="G31" s="36"/>
      <c r="H31" s="4"/>
      <c r="I31" s="8"/>
      <c r="J31" s="8"/>
      <c r="Q31" s="37"/>
      <c r="R31" s="10"/>
      <c r="T31" s="8"/>
      <c r="U31" s="8"/>
    </row>
    <row r="32" spans="5:17" s="11" customFormat="1" ht="11.25">
      <c r="E32" s="35"/>
      <c r="F32" s="35"/>
      <c r="G32" s="35"/>
      <c r="Q32" s="38"/>
    </row>
    <row r="33" spans="5:17" s="11" customFormat="1" ht="11.25">
      <c r="E33" s="35"/>
      <c r="F33" s="35"/>
      <c r="G33" s="35"/>
      <c r="Q33" s="38"/>
    </row>
    <row r="34" spans="5:17" s="11" customFormat="1" ht="11.25">
      <c r="E34" s="35"/>
      <c r="F34" s="35"/>
      <c r="G34" s="35"/>
      <c r="Q34" s="38"/>
    </row>
    <row r="35" spans="5:17" s="11" customFormat="1" ht="11.25">
      <c r="E35" s="35"/>
      <c r="F35" s="35"/>
      <c r="G35" s="35"/>
      <c r="Q35" s="38"/>
    </row>
    <row r="36" spans="5:17" s="11" customFormat="1" ht="11.25">
      <c r="E36" s="35"/>
      <c r="F36" s="35"/>
      <c r="G36" s="35"/>
      <c r="Q36" s="38"/>
    </row>
    <row r="37" spans="5:17" s="11" customFormat="1" ht="11.25">
      <c r="E37" s="35"/>
      <c r="F37" s="35"/>
      <c r="G37" s="35"/>
      <c r="Q37" s="38"/>
    </row>
    <row r="38" spans="5:17" s="11" customFormat="1" ht="11.25">
      <c r="E38" s="35"/>
      <c r="F38" s="35"/>
      <c r="G38" s="35"/>
      <c r="Q38" s="38"/>
    </row>
    <row r="39" spans="5:17" s="11" customFormat="1" ht="11.25">
      <c r="E39" s="35"/>
      <c r="F39" s="35"/>
      <c r="G39" s="35"/>
      <c r="Q39" s="38"/>
    </row>
    <row r="40" spans="5:17" s="11" customFormat="1" ht="11.25">
      <c r="E40" s="35"/>
      <c r="F40" s="35"/>
      <c r="G40" s="35"/>
      <c r="Q40" s="38"/>
    </row>
    <row r="41" spans="5:17" s="11" customFormat="1" ht="11.25">
      <c r="E41" s="35"/>
      <c r="F41" s="35"/>
      <c r="G41" s="35"/>
      <c r="Q41" s="38"/>
    </row>
    <row r="42" spans="5:17" s="11" customFormat="1" ht="11.25">
      <c r="E42" s="35"/>
      <c r="F42" s="35"/>
      <c r="G42" s="35"/>
      <c r="Q42" s="38"/>
    </row>
    <row r="43" spans="5:17" s="11" customFormat="1" ht="11.25">
      <c r="E43" s="35"/>
      <c r="F43" s="35"/>
      <c r="G43" s="35"/>
      <c r="Q43" s="38"/>
    </row>
    <row r="44" spans="5:17" s="11" customFormat="1" ht="11.25">
      <c r="E44" s="35"/>
      <c r="F44" s="35"/>
      <c r="G44" s="35"/>
      <c r="Q44" s="38"/>
    </row>
    <row r="45" spans="5:17" s="11" customFormat="1" ht="11.25">
      <c r="E45" s="35"/>
      <c r="F45" s="35"/>
      <c r="G45" s="35"/>
      <c r="Q45" s="38"/>
    </row>
    <row r="46" spans="5:17" s="11" customFormat="1" ht="11.25">
      <c r="E46" s="35"/>
      <c r="F46" s="35"/>
      <c r="G46" s="35"/>
      <c r="Q46" s="38"/>
    </row>
    <row r="47" spans="5:17" s="11" customFormat="1" ht="11.25">
      <c r="E47" s="35"/>
      <c r="F47" s="35"/>
      <c r="G47" s="35"/>
      <c r="Q47" s="38"/>
    </row>
    <row r="48" spans="5:17" s="11" customFormat="1" ht="11.25">
      <c r="E48" s="35"/>
      <c r="F48" s="35"/>
      <c r="G48" s="35"/>
      <c r="Q48" s="38"/>
    </row>
    <row r="49" spans="5:17" s="11" customFormat="1" ht="11.25">
      <c r="E49" s="35"/>
      <c r="F49" s="35"/>
      <c r="G49" s="35"/>
      <c r="Q49" s="38"/>
    </row>
    <row r="50" spans="5:17" s="11" customFormat="1" ht="11.25">
      <c r="E50" s="35"/>
      <c r="F50" s="35"/>
      <c r="G50" s="35"/>
      <c r="Q50" s="38"/>
    </row>
    <row r="51" spans="5:17" s="11" customFormat="1" ht="11.25">
      <c r="E51" s="35"/>
      <c r="F51" s="35"/>
      <c r="G51" s="35"/>
      <c r="Q51" s="38"/>
    </row>
    <row r="52" spans="5:17" s="11" customFormat="1" ht="11.25">
      <c r="E52" s="35"/>
      <c r="F52" s="35"/>
      <c r="G52" s="35"/>
      <c r="Q52" s="38"/>
    </row>
    <row r="53" spans="5:17" s="11" customFormat="1" ht="11.25">
      <c r="E53" s="35"/>
      <c r="F53" s="35"/>
      <c r="G53" s="35"/>
      <c r="Q53" s="38"/>
    </row>
    <row r="54" spans="5:17" s="11" customFormat="1" ht="11.25">
      <c r="E54" s="35"/>
      <c r="F54" s="35"/>
      <c r="G54" s="35"/>
      <c r="Q54" s="38"/>
    </row>
    <row r="55" spans="5:17" s="11" customFormat="1" ht="11.25">
      <c r="E55" s="35"/>
      <c r="F55" s="35"/>
      <c r="G55" s="35"/>
      <c r="Q55" s="38"/>
    </row>
    <row r="56" spans="5:17" s="11" customFormat="1" ht="11.25">
      <c r="E56" s="35"/>
      <c r="F56" s="35"/>
      <c r="G56" s="35"/>
      <c r="Q56" s="38"/>
    </row>
    <row r="57" spans="5:17" s="11" customFormat="1" ht="11.25">
      <c r="E57" s="35"/>
      <c r="F57" s="35"/>
      <c r="G57" s="35"/>
      <c r="Q57" s="38"/>
    </row>
    <row r="58" spans="5:17" s="11" customFormat="1" ht="11.25">
      <c r="E58" s="35"/>
      <c r="F58" s="35"/>
      <c r="G58" s="35"/>
      <c r="Q58" s="38"/>
    </row>
    <row r="59" spans="5:17" s="11" customFormat="1" ht="11.25">
      <c r="E59" s="35"/>
      <c r="F59" s="35"/>
      <c r="G59" s="35"/>
      <c r="Q59" s="38"/>
    </row>
    <row r="60" spans="5:17" s="11" customFormat="1" ht="11.25">
      <c r="E60" s="35"/>
      <c r="F60" s="35"/>
      <c r="G60" s="35"/>
      <c r="Q60" s="38"/>
    </row>
    <row r="61" spans="5:17" s="11" customFormat="1" ht="11.25">
      <c r="E61" s="35"/>
      <c r="F61" s="35"/>
      <c r="G61" s="35"/>
      <c r="Q61" s="38"/>
    </row>
    <row r="62" spans="5:17" s="11" customFormat="1" ht="11.25">
      <c r="E62" s="35"/>
      <c r="F62" s="35"/>
      <c r="G62" s="35"/>
      <c r="Q62" s="38"/>
    </row>
    <row r="63" spans="5:17" s="11" customFormat="1" ht="11.25">
      <c r="E63" s="35"/>
      <c r="F63" s="35"/>
      <c r="G63" s="35"/>
      <c r="Q63" s="38"/>
    </row>
    <row r="64" spans="5:17" s="11" customFormat="1" ht="11.25">
      <c r="E64" s="35"/>
      <c r="F64" s="35"/>
      <c r="G64" s="35"/>
      <c r="Q64" s="38"/>
    </row>
    <row r="65" spans="5:17" s="11" customFormat="1" ht="11.25">
      <c r="E65" s="35"/>
      <c r="F65" s="35"/>
      <c r="G65" s="35"/>
      <c r="Q65" s="38"/>
    </row>
    <row r="66" spans="5:17" s="11" customFormat="1" ht="11.25">
      <c r="E66" s="35"/>
      <c r="F66" s="35"/>
      <c r="G66" s="35"/>
      <c r="Q66" s="38"/>
    </row>
    <row r="67" spans="5:17" s="11" customFormat="1" ht="11.25">
      <c r="E67" s="35"/>
      <c r="F67" s="35"/>
      <c r="G67" s="35"/>
      <c r="Q67" s="38"/>
    </row>
    <row r="68" spans="5:17" s="11" customFormat="1" ht="11.25">
      <c r="E68" s="35"/>
      <c r="F68" s="35"/>
      <c r="G68" s="35"/>
      <c r="Q68" s="38"/>
    </row>
    <row r="69" spans="5:17" s="11" customFormat="1" ht="11.25">
      <c r="E69" s="35"/>
      <c r="F69" s="35"/>
      <c r="G69" s="35"/>
      <c r="Q69" s="38"/>
    </row>
    <row r="70" spans="5:17" s="11" customFormat="1" ht="11.25">
      <c r="E70" s="35"/>
      <c r="F70" s="35"/>
      <c r="G70" s="35"/>
      <c r="Q70" s="38"/>
    </row>
    <row r="71" spans="5:17" s="11" customFormat="1" ht="11.25">
      <c r="E71" s="35"/>
      <c r="F71" s="35"/>
      <c r="G71" s="35"/>
      <c r="Q71" s="38"/>
    </row>
    <row r="72" spans="5:17" s="11" customFormat="1" ht="11.25">
      <c r="E72" s="35"/>
      <c r="F72" s="35"/>
      <c r="G72" s="35"/>
      <c r="Q72" s="38"/>
    </row>
    <row r="73" spans="5:17" s="11" customFormat="1" ht="11.25">
      <c r="E73" s="35"/>
      <c r="F73" s="35"/>
      <c r="G73" s="35"/>
      <c r="Q73" s="38"/>
    </row>
    <row r="74" spans="5:17" s="11" customFormat="1" ht="11.25">
      <c r="E74" s="35"/>
      <c r="F74" s="35"/>
      <c r="G74" s="35"/>
      <c r="Q74" s="38"/>
    </row>
    <row r="75" spans="5:17" s="11" customFormat="1" ht="11.25">
      <c r="E75" s="35"/>
      <c r="F75" s="35"/>
      <c r="G75" s="35"/>
      <c r="Q75" s="38"/>
    </row>
    <row r="76" spans="5:17" s="11" customFormat="1" ht="11.25">
      <c r="E76" s="35"/>
      <c r="F76" s="35"/>
      <c r="G76" s="35"/>
      <c r="Q76" s="38"/>
    </row>
    <row r="77" spans="5:17" s="11" customFormat="1" ht="11.25">
      <c r="E77" s="35"/>
      <c r="F77" s="35"/>
      <c r="G77" s="35"/>
      <c r="Q77" s="38"/>
    </row>
    <row r="78" spans="5:17" s="11" customFormat="1" ht="11.25">
      <c r="E78" s="35"/>
      <c r="F78" s="35"/>
      <c r="G78" s="35"/>
      <c r="Q78" s="38"/>
    </row>
    <row r="79" spans="5:17" s="11" customFormat="1" ht="11.25">
      <c r="E79" s="35"/>
      <c r="F79" s="35"/>
      <c r="G79" s="35"/>
      <c r="Q79" s="38"/>
    </row>
    <row r="80" spans="5:17" s="11" customFormat="1" ht="11.25">
      <c r="E80" s="35"/>
      <c r="F80" s="35"/>
      <c r="G80" s="35"/>
      <c r="Q80" s="38"/>
    </row>
    <row r="81" spans="5:17" s="11" customFormat="1" ht="11.25">
      <c r="E81" s="35"/>
      <c r="F81" s="35"/>
      <c r="G81" s="35"/>
      <c r="Q81" s="38"/>
    </row>
    <row r="82" spans="5:17" s="11" customFormat="1" ht="11.25">
      <c r="E82" s="35"/>
      <c r="F82" s="35"/>
      <c r="G82" s="35"/>
      <c r="Q82" s="38"/>
    </row>
    <row r="83" spans="5:17" s="11" customFormat="1" ht="11.25">
      <c r="E83" s="35"/>
      <c r="F83" s="35"/>
      <c r="G83" s="35"/>
      <c r="Q83" s="38"/>
    </row>
    <row r="84" spans="5:17" s="11" customFormat="1" ht="11.25">
      <c r="E84" s="35"/>
      <c r="F84" s="35"/>
      <c r="G84" s="35"/>
      <c r="Q84" s="38"/>
    </row>
    <row r="85" spans="5:17" s="11" customFormat="1" ht="11.25">
      <c r="E85" s="35"/>
      <c r="F85" s="35"/>
      <c r="G85" s="35"/>
      <c r="Q85" s="38"/>
    </row>
    <row r="86" spans="5:17" s="11" customFormat="1" ht="11.25">
      <c r="E86" s="35"/>
      <c r="F86" s="35"/>
      <c r="G86" s="35"/>
      <c r="Q86" s="38"/>
    </row>
    <row r="87" spans="5:17" s="11" customFormat="1" ht="11.25">
      <c r="E87" s="35"/>
      <c r="F87" s="35"/>
      <c r="G87" s="35"/>
      <c r="Q87" s="38"/>
    </row>
    <row r="88" spans="5:17" s="11" customFormat="1" ht="11.25">
      <c r="E88" s="35"/>
      <c r="F88" s="35"/>
      <c r="G88" s="35"/>
      <c r="Q88" s="38"/>
    </row>
    <row r="89" spans="5:17" s="11" customFormat="1" ht="11.25">
      <c r="E89" s="35"/>
      <c r="F89" s="35"/>
      <c r="G89" s="35"/>
      <c r="Q89" s="38"/>
    </row>
    <row r="90" spans="5:17" s="11" customFormat="1" ht="11.25">
      <c r="E90" s="35"/>
      <c r="F90" s="35"/>
      <c r="G90" s="35"/>
      <c r="Q90" s="38"/>
    </row>
    <row r="91" spans="5:17" s="11" customFormat="1" ht="11.25">
      <c r="E91" s="35"/>
      <c r="F91" s="35"/>
      <c r="G91" s="35"/>
      <c r="Q91" s="38"/>
    </row>
    <row r="92" spans="5:17" s="11" customFormat="1" ht="11.25">
      <c r="E92" s="35"/>
      <c r="F92" s="35"/>
      <c r="G92" s="35"/>
      <c r="Q92" s="38"/>
    </row>
    <row r="93" spans="5:17" s="11" customFormat="1" ht="11.25">
      <c r="E93" s="35"/>
      <c r="F93" s="35"/>
      <c r="G93" s="35"/>
      <c r="Q93" s="38"/>
    </row>
    <row r="94" spans="5:17" s="11" customFormat="1" ht="11.25">
      <c r="E94" s="35"/>
      <c r="F94" s="35"/>
      <c r="G94" s="35"/>
      <c r="Q94" s="38"/>
    </row>
    <row r="95" spans="5:17" s="11" customFormat="1" ht="11.25">
      <c r="E95" s="35"/>
      <c r="F95" s="35"/>
      <c r="G95" s="35"/>
      <c r="Q95" s="38"/>
    </row>
    <row r="96" spans="5:17" s="11" customFormat="1" ht="11.25">
      <c r="E96" s="35"/>
      <c r="F96" s="35"/>
      <c r="G96" s="35"/>
      <c r="Q96" s="38"/>
    </row>
    <row r="97" spans="5:17" s="11" customFormat="1" ht="11.25">
      <c r="E97" s="35"/>
      <c r="F97" s="35"/>
      <c r="G97" s="35"/>
      <c r="Q97" s="38"/>
    </row>
    <row r="98" spans="5:17" s="11" customFormat="1" ht="11.25">
      <c r="E98" s="35"/>
      <c r="F98" s="35"/>
      <c r="G98" s="35"/>
      <c r="Q98" s="38"/>
    </row>
    <row r="99" spans="5:17" s="11" customFormat="1" ht="11.25">
      <c r="E99" s="35"/>
      <c r="F99" s="35"/>
      <c r="G99" s="35"/>
      <c r="Q99" s="38"/>
    </row>
    <row r="100" spans="5:17" s="11" customFormat="1" ht="11.25">
      <c r="E100" s="35"/>
      <c r="F100" s="35"/>
      <c r="G100" s="35"/>
      <c r="Q100" s="38"/>
    </row>
    <row r="101" spans="5:17" s="11" customFormat="1" ht="11.25">
      <c r="E101" s="35"/>
      <c r="F101" s="35"/>
      <c r="G101" s="35"/>
      <c r="Q101" s="38"/>
    </row>
    <row r="102" spans="5:17" s="11" customFormat="1" ht="11.25">
      <c r="E102" s="35"/>
      <c r="F102" s="35"/>
      <c r="G102" s="35"/>
      <c r="Q102" s="38"/>
    </row>
    <row r="103" spans="5:17" s="11" customFormat="1" ht="11.25">
      <c r="E103" s="35"/>
      <c r="F103" s="35"/>
      <c r="G103" s="35"/>
      <c r="Q103" s="38"/>
    </row>
    <row r="104" spans="5:17" s="11" customFormat="1" ht="11.25">
      <c r="E104" s="35"/>
      <c r="F104" s="35"/>
      <c r="G104" s="35"/>
      <c r="Q104" s="38"/>
    </row>
    <row r="105" spans="5:17" s="11" customFormat="1" ht="11.25">
      <c r="E105" s="35"/>
      <c r="F105" s="35"/>
      <c r="G105" s="35"/>
      <c r="Q105" s="38"/>
    </row>
    <row r="106" spans="5:17" s="11" customFormat="1" ht="11.25">
      <c r="E106" s="35"/>
      <c r="F106" s="35"/>
      <c r="G106" s="35"/>
      <c r="Q106" s="38"/>
    </row>
    <row r="107" spans="5:17" s="11" customFormat="1" ht="11.25">
      <c r="E107" s="35"/>
      <c r="F107" s="35"/>
      <c r="G107" s="35"/>
      <c r="Q107" s="38"/>
    </row>
    <row r="108" spans="5:17" s="11" customFormat="1" ht="11.25">
      <c r="E108" s="35"/>
      <c r="F108" s="35"/>
      <c r="G108" s="35"/>
      <c r="Q108" s="38"/>
    </row>
    <row r="109" spans="5:17" s="11" customFormat="1" ht="11.25">
      <c r="E109" s="35"/>
      <c r="F109" s="35"/>
      <c r="G109" s="35"/>
      <c r="Q109" s="38"/>
    </row>
  </sheetData>
  <sheetProtection/>
  <mergeCells count="2">
    <mergeCell ref="X3:AB3"/>
    <mergeCell ref="A1:V1"/>
  </mergeCells>
  <printOptions/>
  <pageMargins left="0.23" right="0.21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25">
      <selection activeCell="AC33" sqref="AC33"/>
    </sheetView>
  </sheetViews>
  <sheetFormatPr defaultColWidth="9.140625" defaultRowHeight="15"/>
  <cols>
    <col min="4" max="4" width="4.00390625" style="0" bestFit="1" customWidth="1"/>
    <col min="5" max="26" width="3.7109375" style="0" customWidth="1"/>
  </cols>
  <sheetData>
    <row r="1" spans="1:3" ht="15">
      <c r="A1" t="s">
        <v>419</v>
      </c>
      <c r="B1">
        <v>1491</v>
      </c>
      <c r="C1">
        <v>15</v>
      </c>
    </row>
    <row r="2" spans="1:3" ht="15">
      <c r="A2" t="s">
        <v>420</v>
      </c>
      <c r="B2">
        <v>2434</v>
      </c>
      <c r="C2">
        <v>23</v>
      </c>
    </row>
    <row r="3" spans="1:3" ht="15">
      <c r="A3" t="s">
        <v>421</v>
      </c>
      <c r="B3">
        <v>2324</v>
      </c>
      <c r="C3">
        <v>23</v>
      </c>
    </row>
    <row r="4" spans="1:3" ht="15">
      <c r="A4" t="s">
        <v>422</v>
      </c>
      <c r="B4">
        <v>2058</v>
      </c>
      <c r="C4">
        <v>20</v>
      </c>
    </row>
    <row r="5" spans="1:3" ht="15">
      <c r="A5" t="s">
        <v>423</v>
      </c>
      <c r="B5">
        <v>1698</v>
      </c>
      <c r="C5">
        <v>17</v>
      </c>
    </row>
    <row r="6" spans="1:3" ht="15">
      <c r="A6" t="s">
        <v>424</v>
      </c>
      <c r="B6">
        <v>2387</v>
      </c>
      <c r="C6">
        <v>23</v>
      </c>
    </row>
    <row r="7" spans="1:3" ht="15">
      <c r="A7" t="s">
        <v>425</v>
      </c>
      <c r="B7">
        <v>2256</v>
      </c>
      <c r="C7">
        <v>22</v>
      </c>
    </row>
    <row r="8" spans="1:3" ht="15">
      <c r="A8" t="s">
        <v>426</v>
      </c>
      <c r="B8">
        <v>1782</v>
      </c>
      <c r="C8">
        <v>17</v>
      </c>
    </row>
    <row r="9" spans="1:3" ht="15">
      <c r="A9" t="s">
        <v>427</v>
      </c>
      <c r="B9">
        <v>2289</v>
      </c>
      <c r="C9">
        <v>22</v>
      </c>
    </row>
    <row r="10" spans="1:3" ht="15">
      <c r="A10" t="s">
        <v>428</v>
      </c>
      <c r="B10">
        <v>2437</v>
      </c>
      <c r="C10">
        <v>24</v>
      </c>
    </row>
    <row r="11" spans="1:3" ht="15">
      <c r="A11" t="s">
        <v>429</v>
      </c>
      <c r="B11">
        <v>1410</v>
      </c>
      <c r="C11">
        <v>16</v>
      </c>
    </row>
    <row r="12" spans="2:3" ht="15">
      <c r="B12">
        <f>SUM(B1:B11)</f>
        <v>22566</v>
      </c>
      <c r="C12">
        <f>SUM(C1:C11)</f>
        <v>222</v>
      </c>
    </row>
    <row r="14" spans="1:5" ht="15">
      <c r="A14" t="s">
        <v>592</v>
      </c>
      <c r="B14">
        <v>53</v>
      </c>
      <c r="C14">
        <v>44</v>
      </c>
      <c r="D14">
        <f>SUM(B14:C14)</f>
        <v>97</v>
      </c>
      <c r="E14" t="s">
        <v>589</v>
      </c>
    </row>
    <row r="15" spans="2:5" ht="15">
      <c r="B15">
        <v>14</v>
      </c>
      <c r="C15">
        <v>12</v>
      </c>
      <c r="D15">
        <f>SUM(B15:C15)</f>
        <v>26</v>
      </c>
      <c r="E15" t="s">
        <v>590</v>
      </c>
    </row>
    <row r="16" spans="4:5" ht="15">
      <c r="D16">
        <f>SUM(D14:D15)</f>
        <v>123</v>
      </c>
      <c r="E16" t="s">
        <v>591</v>
      </c>
    </row>
    <row r="17" ht="15.75" thickBot="1"/>
    <row r="18" spans="4:27" ht="15">
      <c r="D18" s="23">
        <v>10</v>
      </c>
      <c r="E18" s="24"/>
      <c r="F18" s="24"/>
      <c r="G18" s="25"/>
      <c r="H18" s="23">
        <v>11</v>
      </c>
      <c r="I18" s="24"/>
      <c r="J18" s="24"/>
      <c r="K18" s="25"/>
      <c r="L18" s="23">
        <v>12</v>
      </c>
      <c r="M18" s="24"/>
      <c r="N18" s="24"/>
      <c r="O18" s="25"/>
      <c r="P18" s="23">
        <v>13</v>
      </c>
      <c r="Q18" s="24"/>
      <c r="R18" s="24"/>
      <c r="S18" s="25"/>
      <c r="T18" s="23">
        <v>14</v>
      </c>
      <c r="U18" s="24"/>
      <c r="V18" s="24"/>
      <c r="W18" s="25"/>
      <c r="X18" s="23">
        <v>15</v>
      </c>
      <c r="Y18" s="24"/>
      <c r="Z18" s="24"/>
      <c r="AA18" s="25"/>
    </row>
    <row r="19" spans="4:27" ht="15">
      <c r="D19" s="26" t="s">
        <v>430</v>
      </c>
      <c r="E19" s="27" t="s">
        <v>431</v>
      </c>
      <c r="F19" s="27" t="s">
        <v>432</v>
      </c>
      <c r="G19" s="28" t="s">
        <v>433</v>
      </c>
      <c r="H19" s="26" t="s">
        <v>430</v>
      </c>
      <c r="I19" s="27" t="s">
        <v>431</v>
      </c>
      <c r="J19" s="27" t="s">
        <v>432</v>
      </c>
      <c r="K19" s="28" t="s">
        <v>433</v>
      </c>
      <c r="L19" s="26" t="s">
        <v>430</v>
      </c>
      <c r="M19" s="27" t="s">
        <v>431</v>
      </c>
      <c r="N19" s="27" t="s">
        <v>432</v>
      </c>
      <c r="O19" s="28" t="s">
        <v>433</v>
      </c>
      <c r="P19" s="26" t="s">
        <v>430</v>
      </c>
      <c r="Q19" s="27" t="s">
        <v>431</v>
      </c>
      <c r="R19" s="27" t="s">
        <v>432</v>
      </c>
      <c r="S19" s="28" t="s">
        <v>433</v>
      </c>
      <c r="T19" s="26" t="s">
        <v>430</v>
      </c>
      <c r="U19" s="27" t="s">
        <v>431</v>
      </c>
      <c r="V19" s="27" t="s">
        <v>432</v>
      </c>
      <c r="W19" s="28" t="s">
        <v>433</v>
      </c>
      <c r="X19" s="26" t="s">
        <v>430</v>
      </c>
      <c r="Y19" s="27" t="s">
        <v>431</v>
      </c>
      <c r="Z19" s="27" t="s">
        <v>432</v>
      </c>
      <c r="AA19" s="28" t="s">
        <v>433</v>
      </c>
    </row>
    <row r="20" spans="3:28" ht="15">
      <c r="C20">
        <v>6</v>
      </c>
      <c r="D20" s="26"/>
      <c r="E20" s="27">
        <f>4+9</f>
        <v>13</v>
      </c>
      <c r="F20" s="27">
        <f>1+0</f>
        <v>1</v>
      </c>
      <c r="G20" s="28">
        <f>3+4</f>
        <v>7</v>
      </c>
      <c r="H20" s="26"/>
      <c r="I20" s="27">
        <f>2+2</f>
        <v>4</v>
      </c>
      <c r="J20" s="27"/>
      <c r="K20" s="28">
        <f>1+0</f>
        <v>1</v>
      </c>
      <c r="L20" s="26"/>
      <c r="M20" s="27"/>
      <c r="N20" s="27"/>
      <c r="O20" s="28"/>
      <c r="P20" s="26"/>
      <c r="Q20" s="27"/>
      <c r="R20" s="27"/>
      <c r="S20" s="28"/>
      <c r="T20" s="26"/>
      <c r="U20" s="27"/>
      <c r="V20" s="27"/>
      <c r="W20" s="28"/>
      <c r="X20" s="26"/>
      <c r="Y20" s="27"/>
      <c r="Z20" s="27"/>
      <c r="AA20" s="28"/>
      <c r="AB20">
        <f>SUM(E20:AA20)</f>
        <v>26</v>
      </c>
    </row>
    <row r="21" spans="3:28" ht="15">
      <c r="C21">
        <v>7</v>
      </c>
      <c r="D21" s="26"/>
      <c r="E21" s="27"/>
      <c r="F21" s="27"/>
      <c r="G21" s="28"/>
      <c r="H21" s="26">
        <f>1+0</f>
        <v>1</v>
      </c>
      <c r="I21" s="27">
        <f>6+5</f>
        <v>11</v>
      </c>
      <c r="J21" s="27"/>
      <c r="K21" s="28">
        <f>5+2</f>
        <v>7</v>
      </c>
      <c r="L21" s="26"/>
      <c r="M21" s="27"/>
      <c r="N21" s="27"/>
      <c r="O21" s="28"/>
      <c r="P21" s="26"/>
      <c r="Q21" s="27"/>
      <c r="R21" s="27"/>
      <c r="S21" s="28"/>
      <c r="T21" s="26"/>
      <c r="U21" s="27"/>
      <c r="V21" s="27">
        <f>1+0</f>
        <v>1</v>
      </c>
      <c r="W21" s="28"/>
      <c r="X21" s="26"/>
      <c r="Y21" s="27"/>
      <c r="Z21" s="27"/>
      <c r="AA21" s="28"/>
      <c r="AB21">
        <f>SUM(E21:AA21)</f>
        <v>20</v>
      </c>
    </row>
    <row r="22" spans="3:28" ht="15">
      <c r="C22">
        <v>8</v>
      </c>
      <c r="D22" s="26"/>
      <c r="E22" s="27"/>
      <c r="F22" s="27"/>
      <c r="G22" s="28"/>
      <c r="H22" s="26"/>
      <c r="I22" s="27"/>
      <c r="J22" s="27"/>
      <c r="K22" s="28"/>
      <c r="L22" s="26"/>
      <c r="M22" s="27">
        <f>6+5</f>
        <v>11</v>
      </c>
      <c r="N22" s="27">
        <f>1+0</f>
        <v>1</v>
      </c>
      <c r="O22" s="28">
        <f>7+7</f>
        <v>14</v>
      </c>
      <c r="P22" s="26"/>
      <c r="Q22" s="27">
        <f>0+1</f>
        <v>1</v>
      </c>
      <c r="R22" s="27"/>
      <c r="S22" s="28">
        <f>9+7</f>
        <v>16</v>
      </c>
      <c r="T22" s="26"/>
      <c r="U22" s="27"/>
      <c r="V22" s="27"/>
      <c r="W22" s="28"/>
      <c r="X22" s="26"/>
      <c r="Y22" s="27"/>
      <c r="Z22" s="27"/>
      <c r="AA22" s="28">
        <f>0+1</f>
        <v>1</v>
      </c>
      <c r="AB22">
        <f>SUM(E22:AA22)</f>
        <v>44</v>
      </c>
    </row>
    <row r="23" spans="3:28" ht="15">
      <c r="C23">
        <v>9</v>
      </c>
      <c r="D23" s="26"/>
      <c r="E23" s="27"/>
      <c r="F23" s="27"/>
      <c r="G23" s="28"/>
      <c r="H23" s="26"/>
      <c r="I23" s="27"/>
      <c r="J23" s="27"/>
      <c r="K23" s="28"/>
      <c r="L23" s="26"/>
      <c r="M23" s="27"/>
      <c r="N23" s="27"/>
      <c r="O23" s="28"/>
      <c r="P23" s="26"/>
      <c r="Q23" s="27">
        <f>8+5</f>
        <v>13</v>
      </c>
      <c r="R23" s="27"/>
      <c r="S23" s="28">
        <f>7+9</f>
        <v>16</v>
      </c>
      <c r="T23" s="26"/>
      <c r="U23" s="27"/>
      <c r="V23" s="27"/>
      <c r="W23" s="28">
        <f>0+1</f>
        <v>1</v>
      </c>
      <c r="X23" s="26"/>
      <c r="Y23" s="27"/>
      <c r="Z23" s="27"/>
      <c r="AA23" s="28"/>
      <c r="AB23">
        <f>SUM(E23:AA23)</f>
        <v>30</v>
      </c>
    </row>
    <row r="24" spans="3:28" ht="15.75" thickBot="1">
      <c r="C24">
        <v>10</v>
      </c>
      <c r="D24" s="29"/>
      <c r="E24" s="30"/>
      <c r="F24" s="30"/>
      <c r="G24" s="31"/>
      <c r="H24" s="29"/>
      <c r="I24" s="30"/>
      <c r="J24" s="30"/>
      <c r="K24" s="31"/>
      <c r="L24" s="29"/>
      <c r="M24" s="30"/>
      <c r="N24" s="30"/>
      <c r="O24" s="31"/>
      <c r="P24" s="29"/>
      <c r="Q24" s="30"/>
      <c r="R24" s="30"/>
      <c r="S24" s="31"/>
      <c r="T24" s="29"/>
      <c r="U24" s="30">
        <f>3+5</f>
        <v>8</v>
      </c>
      <c r="V24" s="30"/>
      <c r="W24" s="31">
        <f>5+1</f>
        <v>6</v>
      </c>
      <c r="X24" s="29"/>
      <c r="Y24" s="30">
        <f>0+1</f>
        <v>1</v>
      </c>
      <c r="Z24" s="30">
        <f>1+0</f>
        <v>1</v>
      </c>
      <c r="AA24" s="31">
        <f>2+1</f>
        <v>3</v>
      </c>
      <c r="AB24">
        <f>SUM(E24:AA24)</f>
        <v>19</v>
      </c>
    </row>
    <row r="26" ht="15">
      <c r="AB26">
        <f>SUM(AB20:AB25)</f>
        <v>139</v>
      </c>
    </row>
    <row r="27" spans="5:28" ht="15">
      <c r="E27">
        <f>SUM(E20:E26)</f>
        <v>13</v>
      </c>
      <c r="F27">
        <f>SUM(F20:F26)</f>
        <v>1</v>
      </c>
      <c r="G27">
        <f>SUM(G20:G26)</f>
        <v>7</v>
      </c>
      <c r="H27">
        <f>SUM(H20:H26)</f>
        <v>1</v>
      </c>
      <c r="I27">
        <f>SUM(I20:I26)</f>
        <v>15</v>
      </c>
      <c r="K27">
        <f>SUM(K20:K26)</f>
        <v>8</v>
      </c>
      <c r="M27">
        <f>SUM(M20:M26)</f>
        <v>11</v>
      </c>
      <c r="N27">
        <f>SUM(N20:N26)</f>
        <v>1</v>
      </c>
      <c r="O27">
        <f>SUM(O20:O26)</f>
        <v>14</v>
      </c>
      <c r="Q27">
        <f>SUM(Q20:Q26)</f>
        <v>14</v>
      </c>
      <c r="S27">
        <f>SUM(S20:S26)</f>
        <v>32</v>
      </c>
      <c r="U27">
        <f>SUM(U20:U26)</f>
        <v>8</v>
      </c>
      <c r="V27">
        <f>SUM(V20:V26)</f>
        <v>1</v>
      </c>
      <c r="W27">
        <f>SUM(W20:W26)</f>
        <v>7</v>
      </c>
      <c r="Y27">
        <f>SUM(Y20:Y26)</f>
        <v>1</v>
      </c>
      <c r="Z27">
        <f>SUM(Z20:Z26)</f>
        <v>1</v>
      </c>
      <c r="AA27">
        <f>SUM(AA20:AA26)</f>
        <v>4</v>
      </c>
      <c r="AB27">
        <f>SUM(E27:AA27)</f>
        <v>139</v>
      </c>
    </row>
    <row r="30" spans="15:20" ht="15">
      <c r="O30" t="s">
        <v>593</v>
      </c>
      <c r="P30" t="s">
        <v>431</v>
      </c>
      <c r="Q30" t="s">
        <v>432</v>
      </c>
      <c r="R30" t="s">
        <v>433</v>
      </c>
      <c r="S30" t="s">
        <v>430</v>
      </c>
      <c r="T30" t="s">
        <v>591</v>
      </c>
    </row>
    <row r="31" spans="8:20" ht="15">
      <c r="H31" t="s">
        <v>431</v>
      </c>
      <c r="I31">
        <f>E20+I20+I21+M22+Q22+Q23+U24+Y24</f>
        <v>62</v>
      </c>
      <c r="O31">
        <v>6</v>
      </c>
      <c r="P31">
        <f>E20+I20</f>
        <v>17</v>
      </c>
      <c r="Q31">
        <f>F20</f>
        <v>1</v>
      </c>
      <c r="R31">
        <f>G20+K20</f>
        <v>8</v>
      </c>
      <c r="S31">
        <v>0</v>
      </c>
      <c r="T31">
        <f>SUM(P31:S31)</f>
        <v>26</v>
      </c>
    </row>
    <row r="32" spans="8:20" ht="15">
      <c r="H32" t="s">
        <v>433</v>
      </c>
      <c r="I32">
        <f>G20+K20+K21+O22+S22+S23+W23+W24+AA22+AA24</f>
        <v>72</v>
      </c>
      <c r="O32">
        <v>7</v>
      </c>
      <c r="P32">
        <f>I21</f>
        <v>11</v>
      </c>
      <c r="Q32">
        <f>V21</f>
        <v>1</v>
      </c>
      <c r="R32">
        <f>K21</f>
        <v>7</v>
      </c>
      <c r="S32">
        <v>1</v>
      </c>
      <c r="T32">
        <f>SUM(P32:S32)</f>
        <v>20</v>
      </c>
    </row>
    <row r="33" spans="8:20" ht="15">
      <c r="H33" t="s">
        <v>432</v>
      </c>
      <c r="I33">
        <f>F20+N22+V21+Z24</f>
        <v>4</v>
      </c>
      <c r="O33">
        <v>8</v>
      </c>
      <c r="P33">
        <f>M22+Q22</f>
        <v>12</v>
      </c>
      <c r="Q33">
        <f>N22</f>
        <v>1</v>
      </c>
      <c r="R33">
        <f>O22+S22+AA22</f>
        <v>31</v>
      </c>
      <c r="S33">
        <v>0</v>
      </c>
      <c r="T33">
        <f>SUM(P33:S33)</f>
        <v>44</v>
      </c>
    </row>
    <row r="34" spans="8:20" ht="15">
      <c r="H34" t="s">
        <v>430</v>
      </c>
      <c r="I34">
        <f>H21</f>
        <v>1</v>
      </c>
      <c r="O34">
        <v>9</v>
      </c>
      <c r="P34">
        <f>Q23</f>
        <v>13</v>
      </c>
      <c r="Q34">
        <v>0</v>
      </c>
      <c r="R34">
        <f>S23+W23</f>
        <v>17</v>
      </c>
      <c r="S34">
        <v>0</v>
      </c>
      <c r="T34">
        <f>SUM(P34:S34)</f>
        <v>30</v>
      </c>
    </row>
    <row r="35" spans="9:20" ht="15">
      <c r="I35">
        <f>I34+I33+I32+I31</f>
        <v>139</v>
      </c>
      <c r="O35">
        <v>10</v>
      </c>
      <c r="P35">
        <f>U24+Y24</f>
        <v>9</v>
      </c>
      <c r="Q35">
        <f>Z24</f>
        <v>1</v>
      </c>
      <c r="R35">
        <f>W24+AA24</f>
        <v>9</v>
      </c>
      <c r="S35">
        <v>0</v>
      </c>
      <c r="T35">
        <f>SUM(P35:S35)</f>
        <v>19</v>
      </c>
    </row>
    <row r="41" spans="9:23" ht="15">
      <c r="I41" s="83"/>
      <c r="J41" s="83"/>
      <c r="K41" s="84" t="s">
        <v>431</v>
      </c>
      <c r="L41" s="83" t="s">
        <v>433</v>
      </c>
      <c r="M41" s="83" t="s">
        <v>432</v>
      </c>
      <c r="N41" s="83" t="s">
        <v>430</v>
      </c>
      <c r="O41" s="83"/>
      <c r="Q41" s="83">
        <v>10</v>
      </c>
      <c r="R41" s="83">
        <v>11</v>
      </c>
      <c r="S41" s="83">
        <v>12</v>
      </c>
      <c r="T41" s="83">
        <v>13</v>
      </c>
      <c r="U41" s="83">
        <v>14</v>
      </c>
      <c r="V41" s="83">
        <v>15</v>
      </c>
      <c r="W41" s="83">
        <v>16</v>
      </c>
    </row>
    <row r="42" spans="9:23" ht="15">
      <c r="I42" s="83">
        <v>6</v>
      </c>
      <c r="J42" s="83"/>
      <c r="K42" s="85">
        <f>_xlfn.COUNTIFS('VI Dise'!J6:J31,"SC")</f>
        <v>17</v>
      </c>
      <c r="L42" s="85">
        <f>_xlfn.COUNTIFS('VI Dise'!J6:J31,"BC")</f>
        <v>8</v>
      </c>
      <c r="M42" s="85">
        <f>_xlfn.COUNTIFS('VI Dise'!J6:J31,"ST")</f>
        <v>1</v>
      </c>
      <c r="N42" s="85">
        <f>_xlfn.COUNTIFS('VI Dise'!J6:J31,"OC")</f>
        <v>0</v>
      </c>
      <c r="O42" s="83">
        <f aca="true" t="shared" si="0" ref="O42:O47">SUM(K42:N42)</f>
        <v>26</v>
      </c>
      <c r="P42">
        <f>Q42+R42+S42</f>
        <v>26</v>
      </c>
      <c r="Q42" s="83">
        <f>_xlfn.COUNTIFS('VI Dise'!G6:G31,"10")</f>
        <v>18</v>
      </c>
      <c r="R42" s="83">
        <f>_xlfn.COUNTIFS('VI Dise'!G6:G31,"11")</f>
        <v>7</v>
      </c>
      <c r="S42" s="83">
        <f>_xlfn.COUNTIFS('VI Dise'!G6:G31,"12")</f>
        <v>1</v>
      </c>
      <c r="T42" s="86"/>
      <c r="U42" s="86"/>
      <c r="V42" s="86"/>
      <c r="W42" s="86"/>
    </row>
    <row r="43" spans="9:23" ht="15">
      <c r="I43" s="83">
        <v>7</v>
      </c>
      <c r="J43" s="83"/>
      <c r="K43" s="85">
        <f>_xlfn.COUNTIFS('VII Dise '!J6:J25,"SC")</f>
        <v>11</v>
      </c>
      <c r="L43" s="85">
        <f>_xlfn.COUNTIFS('VII Dise '!J6:J25,"BC")</f>
        <v>7</v>
      </c>
      <c r="M43" s="85">
        <f>_xlfn.COUNTIFS('VII Dise '!J6:J25,"ST")</f>
        <v>1</v>
      </c>
      <c r="N43" s="85">
        <f>_xlfn.COUNTIFS('VII Dise '!J6:J25,"OC")</f>
        <v>1</v>
      </c>
      <c r="O43" s="83">
        <f t="shared" si="0"/>
        <v>20</v>
      </c>
      <c r="P43">
        <f>S43+R43+T43</f>
        <v>20</v>
      </c>
      <c r="Q43" s="86"/>
      <c r="R43" s="83">
        <f>_xlfn.COUNTIFS('VII Dise '!G6:G25,"11")</f>
        <v>12</v>
      </c>
      <c r="S43" s="83">
        <f>_xlfn.COUNTIFS('VII Dise '!G6:G25,"12")</f>
        <v>7</v>
      </c>
      <c r="T43" s="83">
        <f>_xlfn.COUNTIFS('VII Dise '!G6:G25,"13")</f>
        <v>1</v>
      </c>
      <c r="U43" s="86"/>
      <c r="V43" s="86"/>
      <c r="W43" s="86"/>
    </row>
    <row r="44" spans="9:23" ht="15">
      <c r="I44" s="83">
        <v>8</v>
      </c>
      <c r="J44" s="83"/>
      <c r="K44" s="85">
        <f>_xlfn.COUNTIFS('VIII Dise '!J6:J49,"SC")</f>
        <v>12</v>
      </c>
      <c r="L44" s="85">
        <f>_xlfn.COUNTIFS('VIII Dise '!J6:J49,"BC")</f>
        <v>31</v>
      </c>
      <c r="M44" s="85">
        <f>_xlfn.COUNTIFS('VIII Dise '!J6:J49,"ST")</f>
        <v>1</v>
      </c>
      <c r="N44" s="85">
        <f>_xlfn.COUNTIFS('VIII Dise '!J6:J49,"OC")</f>
        <v>0</v>
      </c>
      <c r="O44" s="83">
        <f t="shared" si="0"/>
        <v>44</v>
      </c>
      <c r="P44">
        <f>U44+T44+S44</f>
        <v>44</v>
      </c>
      <c r="Q44" s="86"/>
      <c r="R44" s="86"/>
      <c r="S44" s="83">
        <f>_xlfn.COUNTIFS('VIII Dise '!G6:G49,"12")</f>
        <v>35</v>
      </c>
      <c r="T44" s="83">
        <f>_xlfn.COUNTIFS('VIII Dise '!G6:G49,"13")</f>
        <v>8</v>
      </c>
      <c r="U44" s="83">
        <f>_xlfn.COUNTIFS('VIII Dise '!G6:G49,"14")</f>
        <v>1</v>
      </c>
      <c r="V44" s="86"/>
      <c r="W44" s="86"/>
    </row>
    <row r="45" spans="9:23" ht="15">
      <c r="I45" s="83">
        <v>9</v>
      </c>
      <c r="J45" s="83"/>
      <c r="K45" s="85">
        <f>_xlfn.COUNTIFS('IX Dise '!J6:J35,"SC")</f>
        <v>12</v>
      </c>
      <c r="L45" s="85">
        <f>_xlfn.COUNTIFS('IX Dise '!J6:J35,"BC")</f>
        <v>18</v>
      </c>
      <c r="M45" s="85">
        <f>_xlfn.COUNTIFS('IX Dise '!J6:J35,"ST")</f>
        <v>0</v>
      </c>
      <c r="N45" s="85">
        <f>_xlfn.COUNTIFS('IX Dise '!J6:J35,"OC")</f>
        <v>0</v>
      </c>
      <c r="O45" s="83">
        <f t="shared" si="0"/>
        <v>30</v>
      </c>
      <c r="P45">
        <f>T45+U45</f>
        <v>29</v>
      </c>
      <c r="Q45" s="86"/>
      <c r="R45" s="86"/>
      <c r="S45" s="86"/>
      <c r="T45" s="83">
        <f>_xlfn.COUNTIFS('IX Dise '!G6:G35,"13")</f>
        <v>28</v>
      </c>
      <c r="U45" s="83">
        <f>_xlfn.COUNTIFS('IX Dise '!G6:G35,"14")</f>
        <v>1</v>
      </c>
      <c r="V45" s="86"/>
      <c r="W45" s="86"/>
    </row>
    <row r="46" spans="9:23" ht="15">
      <c r="I46" s="83">
        <v>10</v>
      </c>
      <c r="J46" s="83"/>
      <c r="K46" s="85">
        <f>_xlfn.COUNTIFS('X Dise '!J6:J24,"SC")</f>
        <v>8</v>
      </c>
      <c r="L46" s="85">
        <f>_xlfn.COUNTIFS('X Dise '!J6:J24,"BC")</f>
        <v>10</v>
      </c>
      <c r="M46" s="85">
        <f>_xlfn.COUNTIFS('X Dise '!J6:J24,"ST")</f>
        <v>1</v>
      </c>
      <c r="N46" s="85">
        <f>_xlfn.COUNTIFS('X Dise '!J6:J24,"OC")</f>
        <v>0</v>
      </c>
      <c r="O46" s="83">
        <f t="shared" si="0"/>
        <v>19</v>
      </c>
      <c r="P46">
        <f>U46+V46+W46</f>
        <v>19</v>
      </c>
      <c r="Q46" s="86"/>
      <c r="R46" s="86"/>
      <c r="S46" s="86"/>
      <c r="T46" s="86"/>
      <c r="U46" s="83">
        <f>_xlfn.COUNTIFS('X Dise '!G6:G24,"14")</f>
        <v>14</v>
      </c>
      <c r="V46" s="83">
        <f>_xlfn.COUNTIFS('X Dise '!G6:G24,"15")</f>
        <v>4</v>
      </c>
      <c r="W46" s="83">
        <f>_xlfn.COUNTIFS('X Dise '!G6:G24,"16")</f>
        <v>1</v>
      </c>
    </row>
    <row r="47" spans="9:23" ht="15">
      <c r="I47" s="83"/>
      <c r="J47" s="83"/>
      <c r="K47" s="83">
        <f>SUM(K42:K46)</f>
        <v>60</v>
      </c>
      <c r="L47" s="83">
        <f>SUM(L42:L46)</f>
        <v>74</v>
      </c>
      <c r="M47" s="83">
        <f>SUM(M42:M46)</f>
        <v>4</v>
      </c>
      <c r="N47" s="83">
        <f>SUM(N42:N46)</f>
        <v>1</v>
      </c>
      <c r="O47" s="83">
        <f t="shared" si="0"/>
        <v>139</v>
      </c>
      <c r="Q47" s="83">
        <v>18</v>
      </c>
      <c r="R47" s="83">
        <v>19</v>
      </c>
      <c r="S47" s="83">
        <v>43</v>
      </c>
      <c r="T47" s="83">
        <v>37</v>
      </c>
      <c r="U47" s="83">
        <v>16</v>
      </c>
      <c r="V47" s="83">
        <v>4</v>
      </c>
      <c r="W47" s="83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system3</dc:creator>
  <cp:keywords/>
  <dc:description/>
  <cp:lastModifiedBy>dell</cp:lastModifiedBy>
  <cp:lastPrinted>2013-03-22T15:15:40Z</cp:lastPrinted>
  <dcterms:created xsi:type="dcterms:W3CDTF">2012-10-08T08:56:37Z</dcterms:created>
  <dcterms:modified xsi:type="dcterms:W3CDTF">2013-04-25T14:39:52Z</dcterms:modified>
  <cp:category/>
  <cp:version/>
  <cp:contentType/>
  <cp:contentStatus/>
</cp:coreProperties>
</file>